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acob\Documents\"/>
    </mc:Choice>
  </mc:AlternateContent>
  <bookViews>
    <workbookView xWindow="0" yWindow="0" windowWidth="24000" windowHeight="9735" activeTab="3"/>
  </bookViews>
  <sheets>
    <sheet name="Assumptions" sheetId="2" r:id="rId1"/>
    <sheet name="Data Analysis" sheetId="1" r:id="rId2"/>
    <sheet name="Equations" sheetId="3" r:id="rId3"/>
    <sheet name="Extra Credit" sheetId="4" r:id="rId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9" i="4" l="1"/>
  <c r="H50" i="4"/>
  <c r="E50" i="4"/>
  <c r="D49" i="4"/>
  <c r="D50" i="4"/>
  <c r="C50" i="4"/>
  <c r="G49" i="4"/>
  <c r="G50" i="4"/>
  <c r="F49" i="4"/>
  <c r="F50" i="4"/>
  <c r="B49" i="4"/>
  <c r="B50" i="4"/>
  <c r="H48" i="4"/>
  <c r="G48" i="4"/>
  <c r="F48" i="4"/>
  <c r="E49" i="4"/>
  <c r="C49" i="4"/>
  <c r="B48" i="4"/>
  <c r="E48" i="4"/>
  <c r="D48" i="4"/>
  <c r="C48" i="4"/>
  <c r="A44" i="1"/>
  <c r="A38" i="4"/>
  <c r="A35" i="4"/>
  <c r="E31" i="4"/>
  <c r="E30" i="4"/>
  <c r="E29" i="4"/>
  <c r="F29" i="4" s="1"/>
  <c r="F22" i="4"/>
  <c r="F21" i="4"/>
  <c r="G20" i="4"/>
  <c r="F20" i="4"/>
  <c r="F17" i="4"/>
  <c r="F16" i="4"/>
  <c r="G15" i="4"/>
  <c r="G24" i="4" s="1"/>
  <c r="B41" i="4" s="1"/>
  <c r="A44" i="4" s="1"/>
  <c r="F15" i="4"/>
  <c r="A38" i="3"/>
  <c r="A35" i="3"/>
  <c r="E31" i="3"/>
  <c r="E30" i="3"/>
  <c r="F29" i="3" s="1"/>
  <c r="E29" i="3"/>
  <c r="F22" i="3"/>
  <c r="F21" i="3"/>
  <c r="F20" i="3"/>
  <c r="G20" i="3" s="1"/>
  <c r="F17" i="3"/>
  <c r="F16" i="3"/>
  <c r="F15" i="3"/>
  <c r="G15" i="3" s="1"/>
  <c r="G24" i="3" s="1"/>
  <c r="B41" i="3" s="1"/>
  <c r="A44" i="3" s="1"/>
  <c r="E29" i="1"/>
  <c r="B41" i="1"/>
  <c r="F20" i="1"/>
  <c r="F15" i="1"/>
  <c r="A38" i="1"/>
  <c r="A35" i="1"/>
  <c r="E30" i="1" l="1"/>
  <c r="E31" i="1"/>
  <c r="F29" i="1"/>
  <c r="F21" i="1"/>
  <c r="F22" i="1"/>
  <c r="F16" i="1" l="1"/>
  <c r="F17" i="1"/>
  <c r="G20" i="1"/>
  <c r="G15" i="1" l="1"/>
  <c r="G24" i="1" s="1"/>
</calcChain>
</file>

<file path=xl/sharedStrings.xml><?xml version="1.0" encoding="utf-8"?>
<sst xmlns="http://schemas.openxmlformats.org/spreadsheetml/2006/main" count="149" uniqueCount="50">
  <si>
    <t>Jacob Rivera</t>
  </si>
  <si>
    <t>Lab 13</t>
  </si>
  <si>
    <t>ENGR 115</t>
  </si>
  <si>
    <t xml:space="preserve">Input parameters </t>
  </si>
  <si>
    <r>
      <t>Surface Area Lake (m</t>
    </r>
    <r>
      <rPr>
        <vertAlign val="superscript"/>
        <sz val="11"/>
        <color theme="1"/>
        <rFont val="Calibri"/>
        <family val="2"/>
        <scheme val="minor"/>
      </rPr>
      <t>2</t>
    </r>
    <r>
      <rPr>
        <sz val="11"/>
        <color theme="1"/>
        <rFont val="Calibri"/>
        <family val="2"/>
        <scheme val="minor"/>
      </rPr>
      <t>)</t>
    </r>
  </si>
  <si>
    <t>Evaporation (in/mo)</t>
  </si>
  <si>
    <t>Constants</t>
  </si>
  <si>
    <t>seconds per min</t>
  </si>
  <si>
    <t>Min per hr</t>
  </si>
  <si>
    <t>cm per m</t>
  </si>
  <si>
    <t>INLET</t>
  </si>
  <si>
    <t>Inflow Method 1: Ping Pong</t>
  </si>
  <si>
    <t>Depth (m)</t>
  </si>
  <si>
    <t>Inflow Method 2: Velocimeter</t>
  </si>
  <si>
    <t>Time(s)</t>
  </si>
  <si>
    <t>Velocity (m/s)</t>
  </si>
  <si>
    <t>OUTLET</t>
  </si>
  <si>
    <t>Outflow Method: Bucket</t>
  </si>
  <si>
    <t>Diameter (m)</t>
  </si>
  <si>
    <t>Width (m)</t>
  </si>
  <si>
    <t>Length (m)</t>
  </si>
  <si>
    <t>Time (s)</t>
  </si>
  <si>
    <r>
      <t>Flowrate (m</t>
    </r>
    <r>
      <rPr>
        <b/>
        <vertAlign val="superscript"/>
        <sz val="11"/>
        <color theme="1"/>
        <rFont val="Calibri"/>
        <family val="2"/>
        <scheme val="minor"/>
      </rPr>
      <t>3</t>
    </r>
    <r>
      <rPr>
        <b/>
        <sz val="11"/>
        <color theme="1"/>
        <rFont val="Calibri"/>
        <family val="2"/>
        <scheme val="minor"/>
      </rPr>
      <t>/hr)</t>
    </r>
  </si>
  <si>
    <r>
      <t>Average (m</t>
    </r>
    <r>
      <rPr>
        <b/>
        <vertAlign val="superscript"/>
        <sz val="11"/>
        <color theme="1"/>
        <rFont val="Calibri"/>
        <family val="2"/>
        <scheme val="minor"/>
      </rPr>
      <t>3</t>
    </r>
    <r>
      <rPr>
        <b/>
        <sz val="11"/>
        <color theme="1"/>
        <rFont val="Calibri"/>
        <family val="2"/>
        <scheme val="minor"/>
      </rPr>
      <t>/hr)</t>
    </r>
  </si>
  <si>
    <t>Evaporation Multiplier</t>
  </si>
  <si>
    <t>Percipiation (in/day)</t>
  </si>
  <si>
    <t>days per mo</t>
  </si>
  <si>
    <t>hrs per day</t>
  </si>
  <si>
    <t>Evaporation</t>
  </si>
  <si>
    <t>in per m</t>
  </si>
  <si>
    <r>
      <rPr>
        <b/>
        <u/>
        <sz val="11"/>
        <color theme="1"/>
        <rFont val="Calibri"/>
        <family val="2"/>
        <scheme val="minor"/>
      </rPr>
      <t>Inflow Average (m</t>
    </r>
    <r>
      <rPr>
        <b/>
        <u/>
        <vertAlign val="superscript"/>
        <sz val="11"/>
        <color theme="1"/>
        <rFont val="Calibri"/>
        <family val="2"/>
        <scheme val="minor"/>
      </rPr>
      <t>3</t>
    </r>
    <r>
      <rPr>
        <b/>
        <u/>
        <sz val="11"/>
        <color theme="1"/>
        <rFont val="Calibri"/>
        <family val="2"/>
        <scheme val="minor"/>
      </rPr>
      <t>/s)</t>
    </r>
  </si>
  <si>
    <r>
      <t>Evaporation, E': (m</t>
    </r>
    <r>
      <rPr>
        <b/>
        <vertAlign val="superscript"/>
        <sz val="11"/>
        <color theme="1"/>
        <rFont val="Calibri"/>
        <family val="2"/>
        <scheme val="minor"/>
      </rPr>
      <t>3</t>
    </r>
    <r>
      <rPr>
        <b/>
        <sz val="11"/>
        <color theme="1"/>
        <rFont val="Calibri"/>
        <family val="2"/>
        <scheme val="minor"/>
      </rPr>
      <t>/hr)</t>
    </r>
  </si>
  <si>
    <r>
      <t>Precipitaion, P': (m</t>
    </r>
    <r>
      <rPr>
        <b/>
        <vertAlign val="superscript"/>
        <sz val="11"/>
        <color theme="1"/>
        <rFont val="Calibri"/>
        <family val="2"/>
        <scheme val="minor"/>
      </rPr>
      <t>3</t>
    </r>
    <r>
      <rPr>
        <b/>
        <sz val="11"/>
        <color theme="1"/>
        <rFont val="Calibri"/>
        <family val="2"/>
        <scheme val="minor"/>
      </rPr>
      <t>/hr)</t>
    </r>
  </si>
  <si>
    <r>
      <rPr>
        <sz val="11"/>
        <color theme="1"/>
        <rFont val="Symbol"/>
        <family val="1"/>
        <charset val="2"/>
      </rPr>
      <t>D</t>
    </r>
    <r>
      <rPr>
        <sz val="11"/>
        <color theme="1"/>
        <rFont val="Calibri"/>
        <family val="2"/>
        <scheme val="minor"/>
      </rPr>
      <t>V = (in ave + P')-(out ave + E')</t>
    </r>
  </si>
  <si>
    <r>
      <t>Volume change of Fern Lake (m</t>
    </r>
    <r>
      <rPr>
        <b/>
        <u/>
        <vertAlign val="superscript"/>
        <sz val="11"/>
        <color theme="1"/>
        <rFont val="Calibri"/>
        <family val="2"/>
        <scheme val="minor"/>
      </rPr>
      <t>3</t>
    </r>
    <r>
      <rPr>
        <b/>
        <u/>
        <sz val="11"/>
        <color theme="1"/>
        <rFont val="Calibri"/>
        <family val="2"/>
        <scheme val="minor"/>
      </rPr>
      <t>/hr)</t>
    </r>
  </si>
  <si>
    <t>Change in water depth (cm/hr)</t>
  </si>
  <si>
    <t>OTHER INFLOWS AND OUTFLOWS</t>
  </si>
  <si>
    <t>Results</t>
  </si>
  <si>
    <t>Unadjusted Results</t>
  </si>
  <si>
    <t>Inflow 1</t>
  </si>
  <si>
    <t>Inflow 2</t>
  </si>
  <si>
    <t>Inflow Ave</t>
  </si>
  <si>
    <t>Percipitation</t>
  </si>
  <si>
    <r>
      <rPr>
        <b/>
        <sz val="11"/>
        <color theme="1"/>
        <rFont val="Calibri"/>
        <family val="2"/>
        <scheme val="minor"/>
      </rPr>
      <t>Error Multipliers</t>
    </r>
    <r>
      <rPr>
        <sz val="11"/>
        <color theme="1"/>
        <rFont val="Calibri"/>
        <family val="2"/>
        <scheme val="minor"/>
      </rPr>
      <t xml:space="preserve"> </t>
    </r>
  </si>
  <si>
    <t>10% higher</t>
  </si>
  <si>
    <t>10% lower</t>
  </si>
  <si>
    <t>Error Results: 10% higher</t>
  </si>
  <si>
    <t>Outflow Ave</t>
  </si>
  <si>
    <t>Error Results: 10% Lower</t>
  </si>
  <si>
    <r>
      <rPr>
        <b/>
        <u/>
        <sz val="11"/>
        <color theme="1"/>
        <rFont val="Symbol"/>
        <family val="1"/>
        <charset val="2"/>
      </rPr>
      <t>D</t>
    </r>
    <r>
      <rPr>
        <b/>
        <u/>
        <sz val="11"/>
        <color theme="1"/>
        <rFont val="Calibri"/>
        <family val="2"/>
        <scheme val="minor"/>
      </rPr>
      <t>V (m</t>
    </r>
    <r>
      <rPr>
        <b/>
        <u/>
        <vertAlign val="superscript"/>
        <sz val="11"/>
        <color theme="1"/>
        <rFont val="Calibri"/>
        <family val="2"/>
        <scheme val="minor"/>
      </rPr>
      <t>3</t>
    </r>
    <r>
      <rPr>
        <b/>
        <u/>
        <sz val="11"/>
        <color theme="1"/>
        <rFont val="Calibri"/>
        <family val="2"/>
        <scheme val="minor"/>
      </rPr>
      <t>/hr)</t>
    </r>
  </si>
</sst>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11"/>
      <color theme="1"/>
      <name val="Calibri"/>
      <family val="2"/>
      <scheme val="minor"/>
    </font>
    <font>
      <vertAlign val="superscript"/>
      <sz val="11"/>
      <color theme="1"/>
      <name val="Calibri"/>
      <family val="2"/>
      <scheme val="minor"/>
    </font>
    <font>
      <b/>
      <vertAlign val="superscript"/>
      <sz val="11"/>
      <color theme="1"/>
      <name val="Calibri"/>
      <family val="2"/>
      <scheme val="minor"/>
    </font>
    <font>
      <b/>
      <u/>
      <sz val="11"/>
      <color theme="1"/>
      <name val="Calibri"/>
      <family val="2"/>
      <scheme val="minor"/>
    </font>
    <font>
      <b/>
      <u/>
      <vertAlign val="superscript"/>
      <sz val="11"/>
      <color theme="1"/>
      <name val="Calibri"/>
      <family val="2"/>
      <scheme val="minor"/>
    </font>
    <font>
      <sz val="11"/>
      <color theme="1"/>
      <name val="Symbol"/>
      <family val="1"/>
      <charset val="2"/>
    </font>
    <font>
      <b/>
      <u/>
      <sz val="11"/>
      <color theme="1"/>
      <name val="Symbol"/>
      <family val="1"/>
      <charset val="2"/>
    </font>
  </fonts>
  <fills count="18">
    <fill>
      <patternFill patternType="none"/>
    </fill>
    <fill>
      <patternFill patternType="gray125"/>
    </fill>
    <fill>
      <patternFill patternType="solid">
        <fgColor theme="2" tint="-9.9978637043366805E-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rgb="FFF6491A"/>
        <bgColor indexed="64"/>
      </patternFill>
    </fill>
    <fill>
      <patternFill patternType="solid">
        <fgColor rgb="FFF07B56"/>
        <bgColor indexed="64"/>
      </patternFill>
    </fill>
    <fill>
      <patternFill patternType="solid">
        <fgColor rgb="FFF08E52"/>
        <bgColor indexed="64"/>
      </patternFill>
    </fill>
    <fill>
      <patternFill patternType="solid">
        <fgColor rgb="FFDB641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9">
    <xf numFmtId="0" fontId="0" fillId="0" borderId="0" xfId="0"/>
    <xf numFmtId="0" fontId="1" fillId="0" borderId="0" xfId="0" applyFont="1"/>
    <xf numFmtId="0" fontId="0" fillId="2" borderId="1" xfId="0" applyFill="1" applyBorder="1"/>
    <xf numFmtId="0" fontId="1" fillId="3" borderId="1" xfId="0" applyFont="1" applyFill="1" applyBorder="1"/>
    <xf numFmtId="0" fontId="0" fillId="3" borderId="1" xfId="0" applyFill="1" applyBorder="1"/>
    <xf numFmtId="0" fontId="0" fillId="6" borderId="1" xfId="0" applyFill="1" applyBorder="1"/>
    <xf numFmtId="0" fontId="0" fillId="5" borderId="1" xfId="0" applyFill="1" applyBorder="1"/>
    <xf numFmtId="0" fontId="1" fillId="7" borderId="1" xfId="0" applyFont="1" applyFill="1" applyBorder="1"/>
    <xf numFmtId="0" fontId="1" fillId="4" borderId="1" xfId="0" applyFont="1" applyFill="1" applyBorder="1"/>
    <xf numFmtId="0" fontId="1" fillId="8" borderId="1" xfId="0" applyFont="1" applyFill="1" applyBorder="1"/>
    <xf numFmtId="0" fontId="0" fillId="8" borderId="1" xfId="0" quotePrefix="1" applyFill="1" applyBorder="1"/>
    <xf numFmtId="0" fontId="0" fillId="8" borderId="1" xfId="0" applyFill="1" applyBorder="1"/>
    <xf numFmtId="0" fontId="1" fillId="9" borderId="1" xfId="0" applyFont="1" applyFill="1" applyBorder="1"/>
    <xf numFmtId="0" fontId="0" fillId="10" borderId="1" xfId="0" applyFill="1" applyBorder="1"/>
    <xf numFmtId="0" fontId="1" fillId="0" borderId="0" xfId="0" applyFont="1" applyFill="1" applyBorder="1"/>
    <xf numFmtId="0" fontId="0" fillId="0" borderId="0" xfId="0" applyFill="1" applyBorder="1"/>
    <xf numFmtId="0" fontId="1" fillId="11" borderId="1" xfId="0" applyFont="1" applyFill="1" applyBorder="1"/>
    <xf numFmtId="0" fontId="0" fillId="11" borderId="1" xfId="0" applyFill="1" applyBorder="1"/>
    <xf numFmtId="0" fontId="1" fillId="12" borderId="1" xfId="0" applyFont="1" applyFill="1" applyBorder="1"/>
    <xf numFmtId="0" fontId="4" fillId="13" borderId="1" xfId="0" applyFont="1" applyFill="1" applyBorder="1"/>
    <xf numFmtId="0" fontId="0" fillId="13" borderId="1" xfId="0" applyFill="1" applyBorder="1"/>
    <xf numFmtId="0" fontId="4" fillId="12" borderId="1" xfId="0" applyFont="1" applyFill="1" applyBorder="1"/>
    <xf numFmtId="14" fontId="0" fillId="0" borderId="0" xfId="0" applyNumberFormat="1"/>
    <xf numFmtId="0" fontId="0" fillId="14" borderId="1" xfId="0" applyFill="1" applyBorder="1"/>
    <xf numFmtId="0" fontId="0" fillId="15" borderId="1" xfId="0" applyFill="1" applyBorder="1"/>
    <xf numFmtId="0" fontId="1" fillId="16" borderId="1" xfId="0" applyFont="1" applyFill="1" applyBorder="1"/>
    <xf numFmtId="0" fontId="0" fillId="16" borderId="1" xfId="0" applyFill="1" applyBorder="1"/>
    <xf numFmtId="0" fontId="4" fillId="17" borderId="1" xfId="0" applyFont="1" applyFill="1" applyBorder="1"/>
    <xf numFmtId="0" fontId="4" fillId="14" borderId="1" xfId="0" applyFont="1" applyFill="1" applyBorder="1"/>
  </cellXfs>
  <cellStyles count="1">
    <cellStyle name="Normal" xfId="0" builtinId="0"/>
  </cellStyles>
  <dxfs count="0"/>
  <tableStyles count="0" defaultTableStyle="TableStyleMedium2" defaultPivotStyle="PivotStyleLight16"/>
  <colors>
    <mruColors>
      <color rgb="FFF08E52"/>
      <color rgb="FFF07B56"/>
      <color rgb="FFF6491A"/>
      <color rgb="FFDB641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xdr:col>
      <xdr:colOff>9525</xdr:colOff>
      <xdr:row>1</xdr:row>
      <xdr:rowOff>180974</xdr:rowOff>
    </xdr:from>
    <xdr:to>
      <xdr:col>9</xdr:col>
      <xdr:colOff>95250</xdr:colOff>
      <xdr:row>17</xdr:row>
      <xdr:rowOff>190499</xdr:rowOff>
    </xdr:to>
    <xdr:sp macro="" textlink="">
      <xdr:nvSpPr>
        <xdr:cNvPr id="2" name="TextBox 1"/>
        <xdr:cNvSpPr txBox="1"/>
      </xdr:nvSpPr>
      <xdr:spPr>
        <a:xfrm>
          <a:off x="723900" y="371474"/>
          <a:ext cx="4962525" cy="3057525"/>
        </a:xfrm>
        <a:prstGeom prst="rect">
          <a:avLst/>
        </a:prstGeom>
        <a:gradFill flip="none" rotWithShape="1">
          <a:gsLst>
            <a:gs pos="0">
              <a:schemeClr val="accent6">
                <a:lumMod val="60000"/>
                <a:lumOff val="40000"/>
              </a:schemeClr>
            </a:gs>
            <a:gs pos="50000">
              <a:schemeClr val="accent6">
                <a:lumMod val="20000"/>
                <a:lumOff val="80000"/>
              </a:schemeClr>
            </a:gs>
            <a:gs pos="100000">
              <a:schemeClr val="lt1">
                <a:shade val="100000"/>
                <a:satMod val="115000"/>
              </a:schemeClr>
            </a:gs>
          </a:gsLst>
          <a:lin ang="16200000" scaled="1"/>
          <a:tileRect/>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We</a:t>
          </a:r>
          <a:r>
            <a:rPr lang="en-US" sz="1100" b="1" baseline="0"/>
            <a:t> are making a few assumptions in this Lab:</a:t>
          </a:r>
        </a:p>
        <a:p>
          <a:endParaRPr lang="en-US" sz="1100" baseline="0"/>
        </a:p>
        <a:p>
          <a:r>
            <a:rPr lang="en-US" sz="1100" baseline="0"/>
            <a:t>1.) We assume that infiltration to ground water is negligible during the short interval in which the data was collected.</a:t>
          </a:r>
        </a:p>
        <a:p>
          <a:r>
            <a:rPr lang="en-US" sz="1100" baseline="0"/>
            <a:t>     </a:t>
          </a:r>
        </a:p>
        <a:p>
          <a:r>
            <a:rPr lang="en-US" sz="1100" baseline="0"/>
            <a:t> 2.) We assume that surface runoff is negligible, partly because there was very little precipitaion during the data collection, and also because the terrain made it very difficult to see in there were any other significant flows into the lake.</a:t>
          </a:r>
        </a:p>
        <a:p>
          <a:r>
            <a:rPr lang="en-US" sz="1100" baseline="0"/>
            <a:t>    </a:t>
          </a:r>
        </a:p>
        <a:p>
          <a:r>
            <a:rPr lang="en-US" sz="1100" baseline="0"/>
            <a:t> 3.) We assume that the campus hatchery is not pulling their average daily use of 50 m</a:t>
          </a:r>
          <a:r>
            <a:rPr lang="en-US" sz="1100" baseline="30000"/>
            <a:t>3</a:t>
          </a:r>
          <a:r>
            <a:rPr lang="en-US" sz="1100" baseline="0"/>
            <a:t>/day during our collection period because we conducted our lab around 9:00 am, whiel they extract water at 11:00 period.</a:t>
          </a:r>
        </a:p>
        <a:p>
          <a:r>
            <a:rPr lang="en-US" sz="1100" baseline="0"/>
            <a:t>     </a:t>
          </a:r>
        </a:p>
        <a:p>
          <a:r>
            <a:rPr lang="en-US" sz="1100" baseline="0"/>
            <a:t>4.) We assume the Ferndale Pan Evaporation data for November is accurate for our analysis because it is the closest location to Arcata to gather that data. </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9525</xdr:colOff>
      <xdr:row>39</xdr:row>
      <xdr:rowOff>9526</xdr:rowOff>
    </xdr:from>
    <xdr:to>
      <xdr:col>5</xdr:col>
      <xdr:colOff>9525</xdr:colOff>
      <xdr:row>45</xdr:row>
      <xdr:rowOff>9525</xdr:rowOff>
    </xdr:to>
    <xdr:sp macro="" textlink="">
      <xdr:nvSpPr>
        <xdr:cNvPr id="2" name="TextBox 1"/>
        <xdr:cNvSpPr txBox="1"/>
      </xdr:nvSpPr>
      <xdr:spPr>
        <a:xfrm>
          <a:off x="2924175" y="7639051"/>
          <a:ext cx="3333750" cy="1171574"/>
        </a:xfrm>
        <a:prstGeom prst="rect">
          <a:avLst/>
        </a:prstGeom>
        <a:gradFill flip="none" rotWithShape="1">
          <a:gsLst>
            <a:gs pos="0">
              <a:schemeClr val="accent4">
                <a:lumMod val="40000"/>
                <a:lumOff val="60000"/>
              </a:schemeClr>
            </a:gs>
            <a:gs pos="50000">
              <a:schemeClr val="accent4">
                <a:lumMod val="20000"/>
                <a:lumOff val="80000"/>
              </a:schemeClr>
            </a:gs>
            <a:gs pos="100000">
              <a:schemeClr val="lt1">
                <a:shade val="100000"/>
                <a:satMod val="115000"/>
              </a:schemeClr>
            </a:gs>
          </a:gsLst>
          <a:lin ang="16200000" scaled="1"/>
          <a:tileRect/>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Fern</a:t>
          </a:r>
          <a:r>
            <a:rPr lang="en-US" sz="1100" baseline="0"/>
            <a:t> Lake is not at steady state. There is a change in Volume over time.</a:t>
          </a:r>
        </a:p>
        <a:p>
          <a:endParaRPr lang="en-US" sz="1100" baseline="0"/>
        </a:p>
        <a:p>
          <a:r>
            <a:rPr lang="en-US" sz="1100" baseline="0"/>
            <a:t>The Lake is filling as the depth increases by 16.63 cm every hour.</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9525</xdr:colOff>
      <xdr:row>39</xdr:row>
      <xdr:rowOff>9526</xdr:rowOff>
    </xdr:from>
    <xdr:to>
      <xdr:col>5</xdr:col>
      <xdr:colOff>9525</xdr:colOff>
      <xdr:row>45</xdr:row>
      <xdr:rowOff>9525</xdr:rowOff>
    </xdr:to>
    <xdr:sp macro="" textlink="">
      <xdr:nvSpPr>
        <xdr:cNvPr id="2" name="TextBox 1"/>
        <xdr:cNvSpPr txBox="1"/>
      </xdr:nvSpPr>
      <xdr:spPr>
        <a:xfrm>
          <a:off x="2924175" y="7639051"/>
          <a:ext cx="3333750" cy="1171574"/>
        </a:xfrm>
        <a:prstGeom prst="rect">
          <a:avLst/>
        </a:prstGeom>
        <a:gradFill flip="none" rotWithShape="1">
          <a:gsLst>
            <a:gs pos="0">
              <a:schemeClr val="accent4">
                <a:lumMod val="40000"/>
                <a:lumOff val="60000"/>
              </a:schemeClr>
            </a:gs>
            <a:gs pos="50000">
              <a:schemeClr val="accent4">
                <a:lumMod val="20000"/>
                <a:lumOff val="80000"/>
              </a:schemeClr>
            </a:gs>
            <a:gs pos="100000">
              <a:schemeClr val="lt1">
                <a:shade val="100000"/>
                <a:satMod val="115000"/>
              </a:schemeClr>
            </a:gs>
          </a:gsLst>
          <a:lin ang="16200000" scaled="1"/>
          <a:tileRect/>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Fern</a:t>
          </a:r>
          <a:r>
            <a:rPr lang="en-US" sz="1100" baseline="0"/>
            <a:t> Lake is not at steady state. There is a change in Volume over time.</a:t>
          </a:r>
        </a:p>
        <a:p>
          <a:endParaRPr lang="en-US" sz="1100" baseline="0"/>
        </a:p>
        <a:p>
          <a:r>
            <a:rPr lang="en-US" sz="1100" baseline="0"/>
            <a:t>The Lake is filling as the depth increases by 16.63 cm every hour.</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9525</xdr:colOff>
      <xdr:row>39</xdr:row>
      <xdr:rowOff>9526</xdr:rowOff>
    </xdr:from>
    <xdr:to>
      <xdr:col>5</xdr:col>
      <xdr:colOff>9525</xdr:colOff>
      <xdr:row>45</xdr:row>
      <xdr:rowOff>9525</xdr:rowOff>
    </xdr:to>
    <xdr:sp macro="" textlink="">
      <xdr:nvSpPr>
        <xdr:cNvPr id="2" name="TextBox 1"/>
        <xdr:cNvSpPr txBox="1"/>
      </xdr:nvSpPr>
      <xdr:spPr>
        <a:xfrm>
          <a:off x="2924175" y="7639051"/>
          <a:ext cx="3333750" cy="1171574"/>
        </a:xfrm>
        <a:prstGeom prst="rect">
          <a:avLst/>
        </a:prstGeom>
        <a:gradFill flip="none" rotWithShape="1">
          <a:gsLst>
            <a:gs pos="0">
              <a:schemeClr val="accent4">
                <a:lumMod val="40000"/>
                <a:lumOff val="60000"/>
              </a:schemeClr>
            </a:gs>
            <a:gs pos="50000">
              <a:schemeClr val="accent4">
                <a:lumMod val="20000"/>
                <a:lumOff val="80000"/>
              </a:schemeClr>
            </a:gs>
            <a:gs pos="100000">
              <a:schemeClr val="lt1">
                <a:shade val="100000"/>
                <a:satMod val="115000"/>
              </a:schemeClr>
            </a:gs>
          </a:gsLst>
          <a:lin ang="16200000" scaled="1"/>
          <a:tileRect/>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Fern</a:t>
          </a:r>
          <a:r>
            <a:rPr lang="en-US" sz="1100" baseline="0"/>
            <a:t> Lake is not at steady state. There is a change in Volume over time.</a:t>
          </a:r>
        </a:p>
        <a:p>
          <a:endParaRPr lang="en-US" sz="1100" baseline="0"/>
        </a:p>
        <a:p>
          <a:r>
            <a:rPr lang="en-US" sz="1100" baseline="0"/>
            <a:t>The Lake is filling as the depth increases by 16.63 cm every hour.</a:t>
          </a:r>
          <a:endParaRPr lang="en-US" sz="1100"/>
        </a:p>
      </xdr:txBody>
    </xdr:sp>
    <xdr:clientData/>
  </xdr:twoCellAnchor>
  <xdr:twoCellAnchor>
    <xdr:from>
      <xdr:col>7</xdr:col>
      <xdr:colOff>57150</xdr:colOff>
      <xdr:row>18</xdr:row>
      <xdr:rowOff>133350</xdr:rowOff>
    </xdr:from>
    <xdr:to>
      <xdr:col>13</xdr:col>
      <xdr:colOff>152400</xdr:colOff>
      <xdr:row>23</xdr:row>
      <xdr:rowOff>85725</xdr:rowOff>
    </xdr:to>
    <xdr:sp macro="" textlink="">
      <xdr:nvSpPr>
        <xdr:cNvPr id="3" name="TextBox 2"/>
        <xdr:cNvSpPr txBox="1"/>
      </xdr:nvSpPr>
      <xdr:spPr>
        <a:xfrm>
          <a:off x="8724900" y="3619500"/>
          <a:ext cx="3752850" cy="962025"/>
        </a:xfrm>
        <a:prstGeom prst="rect">
          <a:avLst/>
        </a:prstGeom>
        <a:gradFill flip="none" rotWithShape="1">
          <a:gsLst>
            <a:gs pos="0">
              <a:schemeClr val="accent2">
                <a:lumMod val="60000"/>
                <a:lumOff val="40000"/>
              </a:schemeClr>
            </a:gs>
            <a:gs pos="49000">
              <a:schemeClr val="accent2">
                <a:lumMod val="40000"/>
                <a:lumOff val="60000"/>
              </a:schemeClr>
            </a:gs>
            <a:gs pos="100000">
              <a:schemeClr val="lt1">
                <a:shade val="100000"/>
                <a:satMod val="115000"/>
              </a:schemeClr>
            </a:gs>
          </a:gsLst>
          <a:lin ang="16200000" scaled="1"/>
          <a:tileRect/>
        </a:gradFill>
        <a:ln w="9525"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Because the</a:t>
          </a:r>
          <a:r>
            <a:rPr lang="en-US" sz="1100" baseline="0"/>
            <a:t> inlet was so slow moving, the velocimeter wasn't percise enough to get more accurate readings. This could mean the actual flow rate is we have is influenced by this error.</a:t>
          </a:r>
          <a:endParaRPr lang="en-US" sz="1100"/>
        </a:p>
      </xdr:txBody>
    </xdr:sp>
    <xdr:clientData/>
  </xdr:twoCellAnchor>
  <xdr:twoCellAnchor>
    <xdr:from>
      <xdr:col>7</xdr:col>
      <xdr:colOff>76200</xdr:colOff>
      <xdr:row>27</xdr:row>
      <xdr:rowOff>19050</xdr:rowOff>
    </xdr:from>
    <xdr:to>
      <xdr:col>13</xdr:col>
      <xdr:colOff>228600</xdr:colOff>
      <xdr:row>33</xdr:row>
      <xdr:rowOff>161925</xdr:rowOff>
    </xdr:to>
    <xdr:sp macro="" textlink="">
      <xdr:nvSpPr>
        <xdr:cNvPr id="4" name="TextBox 3"/>
        <xdr:cNvSpPr txBox="1"/>
      </xdr:nvSpPr>
      <xdr:spPr>
        <a:xfrm>
          <a:off x="8743950" y="5276850"/>
          <a:ext cx="3810000" cy="1314450"/>
        </a:xfrm>
        <a:prstGeom prst="rect">
          <a:avLst/>
        </a:prstGeom>
        <a:gradFill>
          <a:gsLst>
            <a:gs pos="0">
              <a:schemeClr val="accent2">
                <a:lumMod val="60000"/>
                <a:lumOff val="40000"/>
              </a:schemeClr>
            </a:gs>
            <a:gs pos="49000">
              <a:schemeClr val="accent2">
                <a:lumMod val="40000"/>
                <a:lumOff val="60000"/>
              </a:schemeClr>
            </a:gs>
            <a:gs pos="100000">
              <a:schemeClr val="lt1">
                <a:shade val="100000"/>
                <a:satMod val="115000"/>
              </a:schemeClr>
            </a:gs>
          </a:gsLst>
          <a:lin ang="16200000" scaled="1"/>
        </a:gradFill>
        <a:ln w="9525"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There</a:t>
          </a:r>
          <a:r>
            <a:rPr lang="en-US" sz="1100" baseline="0"/>
            <a:t> is a potential error with out the outflow data was collected. When collecting the water in the bucket, there was definetly water loss due to round rim of the bucket not sitting flush against the straight wall. There was also a clear delay between the timer calling time, and the bucket operator removing the bucket from undernether the flow. Both of this surely contribute to errors being present in the data.</a:t>
          </a:r>
          <a:endParaRPr lang="en-US" sz="1100"/>
        </a:p>
      </xdr:txBody>
    </xdr:sp>
    <xdr:clientData/>
  </xdr:twoCellAnchor>
  <xdr:twoCellAnchor>
    <xdr:from>
      <xdr:col>2</xdr:col>
      <xdr:colOff>9525</xdr:colOff>
      <xdr:row>51</xdr:row>
      <xdr:rowOff>142876</xdr:rowOff>
    </xdr:from>
    <xdr:to>
      <xdr:col>6</xdr:col>
      <xdr:colOff>1209675</xdr:colOff>
      <xdr:row>56</xdr:row>
      <xdr:rowOff>9526</xdr:rowOff>
    </xdr:to>
    <xdr:sp macro="" textlink="">
      <xdr:nvSpPr>
        <xdr:cNvPr id="5" name="TextBox 4"/>
        <xdr:cNvSpPr txBox="1"/>
      </xdr:nvSpPr>
      <xdr:spPr>
        <a:xfrm>
          <a:off x="2924175" y="10115551"/>
          <a:ext cx="5543550" cy="819150"/>
        </a:xfrm>
        <a:prstGeom prst="rect">
          <a:avLst/>
        </a:prstGeom>
        <a:gradFill>
          <a:gsLst>
            <a:gs pos="0">
              <a:srgbClr val="F07B56">
                <a:alpha val="85000"/>
              </a:srgbClr>
            </a:gs>
            <a:gs pos="50000">
              <a:srgbClr val="F08E52">
                <a:alpha val="85000"/>
              </a:srgbClr>
            </a:gs>
            <a:gs pos="100000">
              <a:schemeClr val="lt1">
                <a:shade val="100000"/>
                <a:satMod val="115000"/>
              </a:schemeClr>
            </a:gs>
          </a:gsLst>
          <a:lin ang="16200000" scaled="1"/>
        </a:gradFill>
        <a:ln w="952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With the errors</a:t>
          </a:r>
          <a:r>
            <a:rPr lang="en-US" sz="1100" baseline="0"/>
            <a:t> taken into consideration and calculated for, we can see that </a:t>
          </a:r>
          <a:r>
            <a:rPr lang="en-US" sz="1100" baseline="0">
              <a:latin typeface="Symbol" panose="05050102010706020507" pitchFamily="18" charset="2"/>
            </a:rPr>
            <a:t>D</a:t>
          </a:r>
          <a:r>
            <a:rPr lang="en-US" sz="1100" baseline="0"/>
            <a:t>V either increases or decreases by 0.36 m</a:t>
          </a:r>
          <a:r>
            <a:rPr lang="en-US" sz="1100" baseline="30000"/>
            <a:t>3</a:t>
          </a:r>
          <a:r>
            <a:rPr lang="en-US" sz="1100" baseline="0"/>
            <a:t>/hr. This isn't that significant of difference , since the final calculation is only 3% then the unadjusted result. This means that from our data and calculations, the </a:t>
          </a:r>
          <a:r>
            <a:rPr lang="en-US" sz="1100" baseline="0">
              <a:latin typeface="Symbol" panose="05050102010706020507" pitchFamily="18" charset="2"/>
            </a:rPr>
            <a:t>D</a:t>
          </a:r>
          <a:r>
            <a:rPr lang="en-US" sz="1100" baseline="0"/>
            <a:t>V of Fern Lake has a range of 12.937 m</a:t>
          </a:r>
          <a:r>
            <a:rPr lang="en-US" sz="1100" baseline="30000"/>
            <a:t>3</a:t>
          </a:r>
          <a:r>
            <a:rPr lang="en-US" sz="1100" baseline="0"/>
            <a:t>/hr to 13.665 m</a:t>
          </a:r>
          <a:r>
            <a:rPr lang="en-US" sz="1100" baseline="30000"/>
            <a:t>3</a:t>
          </a:r>
          <a:r>
            <a:rPr lang="en-US" sz="1100" baseline="0"/>
            <a:t>/hr.  </a:t>
          </a: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K9" sqref="K9"/>
    </sheetView>
  </sheetViews>
  <sheetFormatPr defaultRowHeight="15" x14ac:dyDescent="0.25"/>
  <cols>
    <col min="1" max="1" width="10.7109375" bestFit="1" customWidth="1"/>
  </cols>
  <sheetData>
    <row r="1" spans="1:1" x14ac:dyDescent="0.25">
      <c r="A1" t="s">
        <v>0</v>
      </c>
    </row>
    <row r="2" spans="1:1" x14ac:dyDescent="0.25">
      <c r="A2" t="s">
        <v>1</v>
      </c>
    </row>
    <row r="3" spans="1:1" x14ac:dyDescent="0.25">
      <c r="A3" s="22" t="s">
        <v>2</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topLeftCell="A21" workbookViewId="0">
      <selection activeCell="C50" sqref="C50"/>
    </sheetView>
  </sheetViews>
  <sheetFormatPr defaultRowHeight="15" x14ac:dyDescent="0.25"/>
  <cols>
    <col min="1" max="1" width="33.42578125" customWidth="1"/>
    <col min="2" max="2" width="10.28515625" customWidth="1"/>
    <col min="3" max="3" width="18.42578125" customWidth="1"/>
    <col min="4" max="4" width="15.5703125" customWidth="1"/>
    <col min="5" max="5" width="16" customWidth="1"/>
    <col min="6" max="6" width="15.140625" customWidth="1"/>
    <col min="7" max="7" width="21.140625" customWidth="1"/>
  </cols>
  <sheetData>
    <row r="1" spans="1:7" x14ac:dyDescent="0.25">
      <c r="A1" t="s">
        <v>0</v>
      </c>
    </row>
    <row r="2" spans="1:7" x14ac:dyDescent="0.25">
      <c r="A2" t="s">
        <v>1</v>
      </c>
    </row>
    <row r="3" spans="1:7" x14ac:dyDescent="0.25">
      <c r="A3" t="s">
        <v>2</v>
      </c>
    </row>
    <row r="5" spans="1:7" x14ac:dyDescent="0.25">
      <c r="A5" s="16" t="s">
        <v>3</v>
      </c>
      <c r="B5" s="17"/>
      <c r="C5" s="16" t="s">
        <v>6</v>
      </c>
      <c r="D5" s="17"/>
    </row>
    <row r="6" spans="1:7" ht="17.25" x14ac:dyDescent="0.25">
      <c r="A6" s="2" t="s">
        <v>4</v>
      </c>
      <c r="B6" s="2">
        <v>80</v>
      </c>
      <c r="C6" s="2" t="s">
        <v>7</v>
      </c>
      <c r="D6" s="2">
        <v>60</v>
      </c>
    </row>
    <row r="7" spans="1:7" x14ac:dyDescent="0.25">
      <c r="A7" s="2" t="s">
        <v>5</v>
      </c>
      <c r="B7" s="2">
        <v>1.04</v>
      </c>
      <c r="C7" s="2" t="s">
        <v>8</v>
      </c>
      <c r="D7" s="2">
        <v>60</v>
      </c>
    </row>
    <row r="8" spans="1:7" x14ac:dyDescent="0.25">
      <c r="A8" s="2" t="s">
        <v>24</v>
      </c>
      <c r="B8" s="2">
        <v>0.7</v>
      </c>
      <c r="C8" s="2" t="s">
        <v>9</v>
      </c>
      <c r="D8" s="2">
        <v>100</v>
      </c>
    </row>
    <row r="9" spans="1:7" x14ac:dyDescent="0.25">
      <c r="A9" s="2" t="s">
        <v>25</v>
      </c>
      <c r="B9" s="2">
        <v>0.14000000000000001</v>
      </c>
      <c r="C9" s="2" t="s">
        <v>26</v>
      </c>
      <c r="D9" s="2">
        <v>30</v>
      </c>
    </row>
    <row r="10" spans="1:7" x14ac:dyDescent="0.25">
      <c r="C10" s="2" t="s">
        <v>27</v>
      </c>
      <c r="D10" s="2">
        <v>24</v>
      </c>
    </row>
    <row r="11" spans="1:7" x14ac:dyDescent="0.25">
      <c r="C11" s="2" t="s">
        <v>29</v>
      </c>
      <c r="D11" s="2">
        <v>2.5399999999999999E-2</v>
      </c>
    </row>
    <row r="13" spans="1:7" x14ac:dyDescent="0.25">
      <c r="A13" s="14" t="s">
        <v>10</v>
      </c>
      <c r="B13" s="15"/>
      <c r="C13" s="15"/>
      <c r="D13" s="15"/>
      <c r="E13" s="15"/>
      <c r="F13" s="15"/>
      <c r="G13" s="15"/>
    </row>
    <row r="14" spans="1:7" ht="17.25" x14ac:dyDescent="0.25">
      <c r="A14" s="8" t="s">
        <v>11</v>
      </c>
      <c r="B14" s="8" t="s">
        <v>12</v>
      </c>
      <c r="C14" s="8" t="s">
        <v>19</v>
      </c>
      <c r="D14" s="8" t="s">
        <v>20</v>
      </c>
      <c r="E14" s="8" t="s">
        <v>14</v>
      </c>
      <c r="F14" s="18" t="s">
        <v>22</v>
      </c>
      <c r="G14" s="18" t="s">
        <v>23</v>
      </c>
    </row>
    <row r="15" spans="1:7" x14ac:dyDescent="0.25">
      <c r="A15" s="4">
        <v>1</v>
      </c>
      <c r="B15" s="4">
        <v>5.2499999999999998E-2</v>
      </c>
      <c r="C15" s="4">
        <v>0.55469999999999997</v>
      </c>
      <c r="D15" s="4">
        <v>0.60960000000000003</v>
      </c>
      <c r="E15" s="4">
        <v>3.3</v>
      </c>
      <c r="F15" s="11">
        <f>(B15*C15*D15)/(E15/$D$6/$D$7)</f>
        <v>19.366493236363638</v>
      </c>
      <c r="G15" s="11">
        <f>AVERAGE(F15:F17)</f>
        <v>18.398168574545455</v>
      </c>
    </row>
    <row r="16" spans="1:7" x14ac:dyDescent="0.25">
      <c r="A16" s="4">
        <v>2</v>
      </c>
      <c r="B16" s="4">
        <v>5.2499999999999998E-2</v>
      </c>
      <c r="C16" s="4">
        <v>0.55469999999999997</v>
      </c>
      <c r="D16" s="4">
        <v>0.60960000000000003</v>
      </c>
      <c r="E16" s="4">
        <v>3</v>
      </c>
      <c r="F16" s="11">
        <f>(B16*C16*D16)/(E16/$D$6/$D$7)</f>
        <v>21.303142560000001</v>
      </c>
      <c r="G16" s="11"/>
    </row>
    <row r="17" spans="1:7" x14ac:dyDescent="0.25">
      <c r="A17" s="4">
        <v>3</v>
      </c>
      <c r="B17" s="4">
        <v>5.2499999999999998E-2</v>
      </c>
      <c r="C17" s="4">
        <v>0.55469999999999997</v>
      </c>
      <c r="D17" s="4">
        <v>0.60960000000000003</v>
      </c>
      <c r="E17" s="4">
        <v>4.4000000000000004</v>
      </c>
      <c r="F17" s="11">
        <f>(B17*C17*D17)/(E17/$D$6/$D$7)</f>
        <v>14.524869927272729</v>
      </c>
      <c r="G17" s="11"/>
    </row>
    <row r="18" spans="1:7" x14ac:dyDescent="0.25">
      <c r="A18" s="4"/>
      <c r="B18" s="4"/>
      <c r="C18" s="4"/>
      <c r="D18" s="4"/>
      <c r="E18" s="4"/>
      <c r="F18" s="11"/>
      <c r="G18" s="11"/>
    </row>
    <row r="19" spans="1:7" ht="17.25" x14ac:dyDescent="0.25">
      <c r="A19" s="3" t="s">
        <v>13</v>
      </c>
      <c r="B19" s="3" t="s">
        <v>12</v>
      </c>
      <c r="C19" s="3" t="s">
        <v>19</v>
      </c>
      <c r="D19" s="3" t="s">
        <v>20</v>
      </c>
      <c r="E19" s="3" t="s">
        <v>15</v>
      </c>
      <c r="F19" s="9" t="s">
        <v>22</v>
      </c>
      <c r="G19" s="9" t="s">
        <v>23</v>
      </c>
    </row>
    <row r="20" spans="1:7" x14ac:dyDescent="0.25">
      <c r="A20" s="4">
        <v>1</v>
      </c>
      <c r="B20" s="4">
        <v>5.2499999999999998E-2</v>
      </c>
      <c r="C20" s="4">
        <v>0.55469999999999997</v>
      </c>
      <c r="D20" s="4">
        <v>0.60960000000000003</v>
      </c>
      <c r="E20" s="4">
        <v>0.1</v>
      </c>
      <c r="F20" s="11">
        <f>B20*C20*E20*$D$6*$D$7</f>
        <v>10.483829999999999</v>
      </c>
      <c r="G20" s="11">
        <f>AVERAGE(F20:F22)</f>
        <v>10.483829999999999</v>
      </c>
    </row>
    <row r="21" spans="1:7" x14ac:dyDescent="0.25">
      <c r="A21" s="4">
        <v>2</v>
      </c>
      <c r="B21" s="4">
        <v>5.2499999999999998E-2</v>
      </c>
      <c r="C21" s="4">
        <v>0.55469999999999997</v>
      </c>
      <c r="D21" s="4">
        <v>0.60960000000000003</v>
      </c>
      <c r="E21" s="4">
        <v>0.1</v>
      </c>
      <c r="F21" s="11">
        <f>B21*C21*E21*$D$6*$D$7</f>
        <v>10.483829999999999</v>
      </c>
      <c r="G21" s="11"/>
    </row>
    <row r="22" spans="1:7" x14ac:dyDescent="0.25">
      <c r="A22" s="4">
        <v>3</v>
      </c>
      <c r="B22" s="4">
        <v>5.2499999999999998E-2</v>
      </c>
      <c r="C22" s="4">
        <v>0.55469999999999997</v>
      </c>
      <c r="D22" s="4">
        <v>0.60960000000000003</v>
      </c>
      <c r="E22" s="4">
        <v>0.1</v>
      </c>
      <c r="F22" s="11">
        <f>B22*C22*E22*$D$6*$D$7</f>
        <v>10.483829999999999</v>
      </c>
      <c r="G22" s="11"/>
    </row>
    <row r="23" spans="1:7" ht="17.25" x14ac:dyDescent="0.25">
      <c r="A23" s="15"/>
      <c r="G23" s="21" t="s">
        <v>30</v>
      </c>
    </row>
    <row r="24" spans="1:7" x14ac:dyDescent="0.25">
      <c r="G24" s="11">
        <f>AVERAGE(G15,G20)</f>
        <v>14.440999287272728</v>
      </c>
    </row>
    <row r="27" spans="1:7" x14ac:dyDescent="0.25">
      <c r="A27" s="14" t="s">
        <v>16</v>
      </c>
      <c r="B27" s="15"/>
      <c r="C27" s="15"/>
      <c r="D27" s="15"/>
      <c r="E27" s="15"/>
      <c r="F27" s="15"/>
    </row>
    <row r="28" spans="1:7" ht="17.25" x14ac:dyDescent="0.25">
      <c r="A28" s="12" t="s">
        <v>17</v>
      </c>
      <c r="B28" s="12" t="s">
        <v>12</v>
      </c>
      <c r="C28" s="12" t="s">
        <v>18</v>
      </c>
      <c r="D28" s="12" t="s">
        <v>21</v>
      </c>
      <c r="E28" s="18" t="s">
        <v>22</v>
      </c>
      <c r="F28" s="18" t="s">
        <v>23</v>
      </c>
    </row>
    <row r="29" spans="1:7" x14ac:dyDescent="0.25">
      <c r="A29" s="5">
        <v>1</v>
      </c>
      <c r="B29" s="5">
        <v>0.19800000000000001</v>
      </c>
      <c r="C29" s="5">
        <v>0.3</v>
      </c>
      <c r="D29" s="5">
        <v>30</v>
      </c>
      <c r="E29" s="10">
        <f>PI()*((C29/2)^2*B29)/(D29/$D$6/$D$7)</f>
        <v>1.6794954326091034</v>
      </c>
      <c r="F29" s="11">
        <f>AVERAGE(E29:E31)</f>
        <v>1.6045684478209867</v>
      </c>
    </row>
    <row r="30" spans="1:7" x14ac:dyDescent="0.25">
      <c r="A30" s="5">
        <v>2</v>
      </c>
      <c r="B30" s="5">
        <v>0.192</v>
      </c>
      <c r="C30" s="5">
        <v>0.3</v>
      </c>
      <c r="D30" s="5">
        <v>30</v>
      </c>
      <c r="E30" s="10">
        <f>PI()*((C30/2)^2*B30)/(D30/$D$6/$D$7)</f>
        <v>1.6286016316209486</v>
      </c>
      <c r="F30" s="11"/>
    </row>
    <row r="31" spans="1:7" x14ac:dyDescent="0.25">
      <c r="A31" s="5">
        <v>3</v>
      </c>
      <c r="B31" s="5">
        <v>0.17749999999999999</v>
      </c>
      <c r="C31" s="5">
        <v>0.3</v>
      </c>
      <c r="D31" s="5">
        <v>30</v>
      </c>
      <c r="E31" s="10">
        <f>PI()*((C31/2)^2*B31)/(D31/$D$6/$D$7)</f>
        <v>1.5056082792329084</v>
      </c>
      <c r="F31" s="11"/>
    </row>
    <row r="33" spans="1:2" x14ac:dyDescent="0.25">
      <c r="A33" s="1" t="s">
        <v>36</v>
      </c>
    </row>
    <row r="34" spans="1:2" ht="17.25" x14ac:dyDescent="0.25">
      <c r="A34" s="7" t="s">
        <v>31</v>
      </c>
    </row>
    <row r="35" spans="1:2" x14ac:dyDescent="0.25">
      <c r="A35" s="6">
        <f>(B7*B8*D11*B6)/(D9*D10)</f>
        <v>2.0545777777777777E-3</v>
      </c>
    </row>
    <row r="37" spans="1:2" ht="17.25" x14ac:dyDescent="0.25">
      <c r="A37" s="7" t="s">
        <v>32</v>
      </c>
    </row>
    <row r="38" spans="1:2" x14ac:dyDescent="0.25">
      <c r="A38" s="6">
        <f>(B9*B6)/(D10)</f>
        <v>0.46666666666666673</v>
      </c>
    </row>
    <row r="40" spans="1:2" ht="17.25" x14ac:dyDescent="0.25">
      <c r="A40" s="19" t="s">
        <v>34</v>
      </c>
      <c r="B40" s="20"/>
    </row>
    <row r="41" spans="1:2" x14ac:dyDescent="0.25">
      <c r="A41" s="13" t="s">
        <v>33</v>
      </c>
      <c r="B41" s="13">
        <f>(G24+A38)-(F29+A35)</f>
        <v>13.30104292834063</v>
      </c>
    </row>
    <row r="43" spans="1:2" x14ac:dyDescent="0.25">
      <c r="A43" s="19" t="s">
        <v>35</v>
      </c>
    </row>
    <row r="44" spans="1:2" x14ac:dyDescent="0.25">
      <c r="A44" s="13">
        <f>(B41*D8)/B6</f>
        <v>16.626303660425787</v>
      </c>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showFormulas="1" workbookViewId="0">
      <selection activeCell="A5" sqref="A5:G45"/>
    </sheetView>
  </sheetViews>
  <sheetFormatPr defaultRowHeight="15" x14ac:dyDescent="0.25"/>
  <cols>
    <col min="1" max="1" width="33.42578125" customWidth="1"/>
    <col min="2" max="2" width="10.28515625" customWidth="1"/>
    <col min="3" max="3" width="18.42578125" customWidth="1"/>
    <col min="4" max="4" width="15.5703125" customWidth="1"/>
    <col min="5" max="5" width="16" customWidth="1"/>
    <col min="6" max="6" width="15.140625" customWidth="1"/>
    <col min="7" max="7" width="21.140625" customWidth="1"/>
  </cols>
  <sheetData>
    <row r="1" spans="1:7" x14ac:dyDescent="0.25">
      <c r="A1" t="s">
        <v>0</v>
      </c>
    </row>
    <row r="2" spans="1:7" x14ac:dyDescent="0.25">
      <c r="A2" t="s">
        <v>1</v>
      </c>
    </row>
    <row r="3" spans="1:7" x14ac:dyDescent="0.25">
      <c r="A3" t="s">
        <v>2</v>
      </c>
    </row>
    <row r="5" spans="1:7" x14ac:dyDescent="0.25">
      <c r="A5" s="16" t="s">
        <v>3</v>
      </c>
      <c r="B5" s="17"/>
      <c r="C5" s="16" t="s">
        <v>6</v>
      </c>
      <c r="D5" s="17"/>
    </row>
    <row r="6" spans="1:7" ht="17.25" x14ac:dyDescent="0.25">
      <c r="A6" s="2" t="s">
        <v>4</v>
      </c>
      <c r="B6" s="2">
        <v>80</v>
      </c>
      <c r="C6" s="2" t="s">
        <v>7</v>
      </c>
      <c r="D6" s="2">
        <v>60</v>
      </c>
    </row>
    <row r="7" spans="1:7" x14ac:dyDescent="0.25">
      <c r="A7" s="2" t="s">
        <v>5</v>
      </c>
      <c r="B7" s="2">
        <v>1.04</v>
      </c>
      <c r="C7" s="2" t="s">
        <v>8</v>
      </c>
      <c r="D7" s="2">
        <v>60</v>
      </c>
    </row>
    <row r="8" spans="1:7" x14ac:dyDescent="0.25">
      <c r="A8" s="2" t="s">
        <v>24</v>
      </c>
      <c r="B8" s="2">
        <v>0.7</v>
      </c>
      <c r="C8" s="2" t="s">
        <v>9</v>
      </c>
      <c r="D8" s="2">
        <v>100</v>
      </c>
    </row>
    <row r="9" spans="1:7" x14ac:dyDescent="0.25">
      <c r="A9" s="2" t="s">
        <v>25</v>
      </c>
      <c r="B9" s="2">
        <v>0.14000000000000001</v>
      </c>
      <c r="C9" s="2" t="s">
        <v>26</v>
      </c>
      <c r="D9" s="2">
        <v>30</v>
      </c>
    </row>
    <row r="10" spans="1:7" x14ac:dyDescent="0.25">
      <c r="C10" s="2" t="s">
        <v>27</v>
      </c>
      <c r="D10" s="2">
        <v>24</v>
      </c>
    </row>
    <row r="11" spans="1:7" x14ac:dyDescent="0.25">
      <c r="C11" s="2" t="s">
        <v>29</v>
      </c>
      <c r="D11" s="2">
        <v>2.5399999999999999E-2</v>
      </c>
    </row>
    <row r="13" spans="1:7" x14ac:dyDescent="0.25">
      <c r="A13" s="14" t="s">
        <v>10</v>
      </c>
      <c r="B13" s="15"/>
      <c r="C13" s="15"/>
      <c r="D13" s="15"/>
      <c r="E13" s="15"/>
      <c r="F13" s="15"/>
      <c r="G13" s="15"/>
    </row>
    <row r="14" spans="1:7" ht="17.25" x14ac:dyDescent="0.25">
      <c r="A14" s="8" t="s">
        <v>11</v>
      </c>
      <c r="B14" s="8" t="s">
        <v>12</v>
      </c>
      <c r="C14" s="8" t="s">
        <v>19</v>
      </c>
      <c r="D14" s="8" t="s">
        <v>20</v>
      </c>
      <c r="E14" s="8" t="s">
        <v>14</v>
      </c>
      <c r="F14" s="18" t="s">
        <v>22</v>
      </c>
      <c r="G14" s="18" t="s">
        <v>23</v>
      </c>
    </row>
    <row r="15" spans="1:7" x14ac:dyDescent="0.25">
      <c r="A15" s="4">
        <v>1</v>
      </c>
      <c r="B15" s="4">
        <v>5.2499999999999998E-2</v>
      </c>
      <c r="C15" s="4">
        <v>0.55469999999999997</v>
      </c>
      <c r="D15" s="4">
        <v>0.60960000000000003</v>
      </c>
      <c r="E15" s="4">
        <v>3.3</v>
      </c>
      <c r="F15" s="11">
        <f>(B15*C15*D15)/(E15/$D$6/$D$7)</f>
        <v>19.366493236363638</v>
      </c>
      <c r="G15" s="11">
        <f>AVERAGE(F15:F17)</f>
        <v>18.398168574545455</v>
      </c>
    </row>
    <row r="16" spans="1:7" x14ac:dyDescent="0.25">
      <c r="A16" s="4">
        <v>2</v>
      </c>
      <c r="B16" s="4">
        <v>5.2499999999999998E-2</v>
      </c>
      <c r="C16" s="4">
        <v>0.55469999999999997</v>
      </c>
      <c r="D16" s="4">
        <v>0.60960000000000003</v>
      </c>
      <c r="E16" s="4">
        <v>3</v>
      </c>
      <c r="F16" s="11">
        <f>(B16*C16*D16)/(E16/$D$6/$D$7)</f>
        <v>21.303142560000001</v>
      </c>
      <c r="G16" s="11"/>
    </row>
    <row r="17" spans="1:7" x14ac:dyDescent="0.25">
      <c r="A17" s="4">
        <v>3</v>
      </c>
      <c r="B17" s="4">
        <v>5.2499999999999998E-2</v>
      </c>
      <c r="C17" s="4">
        <v>0.55469999999999997</v>
      </c>
      <c r="D17" s="4">
        <v>0.60960000000000003</v>
      </c>
      <c r="E17" s="4">
        <v>4.4000000000000004</v>
      </c>
      <c r="F17" s="11">
        <f>(B17*C17*D17)/(E17/$D$6/$D$7)</f>
        <v>14.524869927272729</v>
      </c>
      <c r="G17" s="11"/>
    </row>
    <row r="18" spans="1:7" x14ac:dyDescent="0.25">
      <c r="A18" s="4"/>
      <c r="B18" s="4"/>
      <c r="C18" s="4"/>
      <c r="D18" s="4"/>
      <c r="E18" s="4"/>
      <c r="F18" s="11"/>
      <c r="G18" s="11"/>
    </row>
    <row r="19" spans="1:7" ht="17.25" x14ac:dyDescent="0.25">
      <c r="A19" s="3" t="s">
        <v>13</v>
      </c>
      <c r="B19" s="3" t="s">
        <v>12</v>
      </c>
      <c r="C19" s="3" t="s">
        <v>19</v>
      </c>
      <c r="D19" s="3" t="s">
        <v>20</v>
      </c>
      <c r="E19" s="3" t="s">
        <v>15</v>
      </c>
      <c r="F19" s="9" t="s">
        <v>22</v>
      </c>
      <c r="G19" s="9" t="s">
        <v>23</v>
      </c>
    </row>
    <row r="20" spans="1:7" x14ac:dyDescent="0.25">
      <c r="A20" s="4">
        <v>1</v>
      </c>
      <c r="B20" s="4">
        <v>5.2499999999999998E-2</v>
      </c>
      <c r="C20" s="4">
        <v>0.55469999999999997</v>
      </c>
      <c r="D20" s="4">
        <v>0.60960000000000003</v>
      </c>
      <c r="E20" s="4">
        <v>0.1</v>
      </c>
      <c r="F20" s="11">
        <f>B20*C20*E20*$D$6*$D$7</f>
        <v>10.483829999999999</v>
      </c>
      <c r="G20" s="11">
        <f>AVERAGE(F20:F22)</f>
        <v>10.483829999999999</v>
      </c>
    </row>
    <row r="21" spans="1:7" x14ac:dyDescent="0.25">
      <c r="A21" s="4">
        <v>2</v>
      </c>
      <c r="B21" s="4">
        <v>5.2499999999999998E-2</v>
      </c>
      <c r="C21" s="4">
        <v>0.55469999999999997</v>
      </c>
      <c r="D21" s="4">
        <v>0.60960000000000003</v>
      </c>
      <c r="E21" s="4">
        <v>0.1</v>
      </c>
      <c r="F21" s="11">
        <f>B21*C21*E21*$D$6*$D$7</f>
        <v>10.483829999999999</v>
      </c>
      <c r="G21" s="11"/>
    </row>
    <row r="22" spans="1:7" x14ac:dyDescent="0.25">
      <c r="A22" s="4">
        <v>3</v>
      </c>
      <c r="B22" s="4">
        <v>5.2499999999999998E-2</v>
      </c>
      <c r="C22" s="4">
        <v>0.55469999999999997</v>
      </c>
      <c r="D22" s="4">
        <v>0.60960000000000003</v>
      </c>
      <c r="E22" s="4">
        <v>0.1</v>
      </c>
      <c r="F22" s="11">
        <f>B22*C22*E22*$D$6*$D$7</f>
        <v>10.483829999999999</v>
      </c>
      <c r="G22" s="11"/>
    </row>
    <row r="23" spans="1:7" ht="17.25" x14ac:dyDescent="0.25">
      <c r="A23" s="15"/>
      <c r="G23" s="21" t="s">
        <v>30</v>
      </c>
    </row>
    <row r="24" spans="1:7" x14ac:dyDescent="0.25">
      <c r="G24" s="11">
        <f>AVERAGE(G15,G20)</f>
        <v>14.440999287272728</v>
      </c>
    </row>
    <row r="27" spans="1:7" x14ac:dyDescent="0.25">
      <c r="A27" s="14" t="s">
        <v>16</v>
      </c>
      <c r="B27" s="15"/>
      <c r="C27" s="15"/>
      <c r="D27" s="15"/>
      <c r="E27" s="15"/>
      <c r="F27" s="15"/>
    </row>
    <row r="28" spans="1:7" ht="17.25" x14ac:dyDescent="0.25">
      <c r="A28" s="12" t="s">
        <v>17</v>
      </c>
      <c r="B28" s="12" t="s">
        <v>12</v>
      </c>
      <c r="C28" s="12" t="s">
        <v>18</v>
      </c>
      <c r="D28" s="12" t="s">
        <v>21</v>
      </c>
      <c r="E28" s="18" t="s">
        <v>22</v>
      </c>
      <c r="F28" s="18" t="s">
        <v>23</v>
      </c>
    </row>
    <row r="29" spans="1:7" x14ac:dyDescent="0.25">
      <c r="A29" s="5">
        <v>1</v>
      </c>
      <c r="B29" s="5">
        <v>0.19800000000000001</v>
      </c>
      <c r="C29" s="5">
        <v>0.3</v>
      </c>
      <c r="D29" s="5">
        <v>30</v>
      </c>
      <c r="E29" s="10">
        <f>PI()*((C29/2)^2*B29)/(D29/$D$6/$D$7)</f>
        <v>1.6794954326091034</v>
      </c>
      <c r="F29" s="11">
        <f>AVERAGE(E29:E31)</f>
        <v>1.6045684478209867</v>
      </c>
    </row>
    <row r="30" spans="1:7" x14ac:dyDescent="0.25">
      <c r="A30" s="5">
        <v>2</v>
      </c>
      <c r="B30" s="5">
        <v>0.192</v>
      </c>
      <c r="C30" s="5">
        <v>0.3</v>
      </c>
      <c r="D30" s="5">
        <v>30</v>
      </c>
      <c r="E30" s="10">
        <f>PI()*((C30/2)^2*B30)/(D30/$D$6/$D$7)</f>
        <v>1.6286016316209486</v>
      </c>
      <c r="F30" s="11"/>
    </row>
    <row r="31" spans="1:7" x14ac:dyDescent="0.25">
      <c r="A31" s="5">
        <v>3</v>
      </c>
      <c r="B31" s="5">
        <v>0.17749999999999999</v>
      </c>
      <c r="C31" s="5">
        <v>0.3</v>
      </c>
      <c r="D31" s="5">
        <v>30</v>
      </c>
      <c r="E31" s="10">
        <f>PI()*((C31/2)^2*B31)/(D31/$D$6/$D$7)</f>
        <v>1.5056082792329084</v>
      </c>
      <c r="F31" s="11"/>
    </row>
    <row r="33" spans="1:2" x14ac:dyDescent="0.25">
      <c r="A33" s="1" t="s">
        <v>36</v>
      </c>
    </row>
    <row r="34" spans="1:2" ht="17.25" x14ac:dyDescent="0.25">
      <c r="A34" s="7" t="s">
        <v>31</v>
      </c>
    </row>
    <row r="35" spans="1:2" x14ac:dyDescent="0.25">
      <c r="A35" s="6">
        <f>(B7*B8*D11*B6)/(D9*D10)</f>
        <v>2.0545777777777777E-3</v>
      </c>
    </row>
    <row r="37" spans="1:2" ht="17.25" x14ac:dyDescent="0.25">
      <c r="A37" s="7" t="s">
        <v>32</v>
      </c>
    </row>
    <row r="38" spans="1:2" x14ac:dyDescent="0.25">
      <c r="A38" s="6">
        <f>(B9*B6)/(D10)</f>
        <v>0.46666666666666673</v>
      </c>
    </row>
    <row r="40" spans="1:2" ht="17.25" x14ac:dyDescent="0.25">
      <c r="A40" s="19" t="s">
        <v>34</v>
      </c>
      <c r="B40" s="20"/>
    </row>
    <row r="41" spans="1:2" x14ac:dyDescent="0.25">
      <c r="A41" s="13" t="s">
        <v>33</v>
      </c>
      <c r="B41" s="13">
        <f>(G24+A38)-(F29+A35)</f>
        <v>13.30104292834063</v>
      </c>
    </row>
    <row r="43" spans="1:2" x14ac:dyDescent="0.25">
      <c r="A43" s="19" t="s">
        <v>35</v>
      </c>
    </row>
    <row r="44" spans="1:2" x14ac:dyDescent="0.25">
      <c r="A44" s="13">
        <f>(B41*D8)/B6</f>
        <v>16.626303660425787</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tabSelected="1" workbookViewId="0">
      <selection activeCell="J48" sqref="J48"/>
    </sheetView>
  </sheetViews>
  <sheetFormatPr defaultRowHeight="15" x14ac:dyDescent="0.25"/>
  <cols>
    <col min="1" max="1" width="33.42578125" customWidth="1"/>
    <col min="2" max="2" width="10.28515625" customWidth="1"/>
    <col min="3" max="3" width="18.42578125" customWidth="1"/>
    <col min="4" max="4" width="15.5703125" customWidth="1"/>
    <col min="5" max="5" width="16" customWidth="1"/>
    <col min="6" max="6" width="15.140625" customWidth="1"/>
    <col min="7" max="7" width="21.140625" customWidth="1"/>
    <col min="8" max="8" width="10.7109375" customWidth="1"/>
  </cols>
  <sheetData>
    <row r="1" spans="1:7" x14ac:dyDescent="0.25">
      <c r="A1" t="s">
        <v>0</v>
      </c>
    </row>
    <row r="2" spans="1:7" x14ac:dyDescent="0.25">
      <c r="A2" t="s">
        <v>1</v>
      </c>
    </row>
    <row r="3" spans="1:7" x14ac:dyDescent="0.25">
      <c r="A3" t="s">
        <v>2</v>
      </c>
    </row>
    <row r="5" spans="1:7" x14ac:dyDescent="0.25">
      <c r="A5" s="16" t="s">
        <v>3</v>
      </c>
      <c r="B5" s="17"/>
      <c r="C5" s="16" t="s">
        <v>6</v>
      </c>
      <c r="D5" s="17"/>
      <c r="E5" s="23" t="s">
        <v>43</v>
      </c>
      <c r="F5" s="23"/>
    </row>
    <row r="6" spans="1:7" ht="17.25" x14ac:dyDescent="0.25">
      <c r="A6" s="2" t="s">
        <v>4</v>
      </c>
      <c r="B6" s="2">
        <v>80</v>
      </c>
      <c r="C6" s="2" t="s">
        <v>7</v>
      </c>
      <c r="D6" s="2">
        <v>60</v>
      </c>
      <c r="E6" s="24" t="s">
        <v>44</v>
      </c>
      <c r="F6" s="24">
        <v>1.1000000000000001</v>
      </c>
    </row>
    <row r="7" spans="1:7" x14ac:dyDescent="0.25">
      <c r="A7" s="2" t="s">
        <v>5</v>
      </c>
      <c r="B7" s="2">
        <v>1.04</v>
      </c>
      <c r="C7" s="2" t="s">
        <v>8</v>
      </c>
      <c r="D7" s="2">
        <v>60</v>
      </c>
      <c r="E7" s="24" t="s">
        <v>45</v>
      </c>
      <c r="F7" s="24">
        <v>0.9</v>
      </c>
    </row>
    <row r="8" spans="1:7" x14ac:dyDescent="0.25">
      <c r="A8" s="2" t="s">
        <v>24</v>
      </c>
      <c r="B8" s="2">
        <v>0.7</v>
      </c>
      <c r="C8" s="2" t="s">
        <v>9</v>
      </c>
      <c r="D8" s="2">
        <v>100</v>
      </c>
    </row>
    <row r="9" spans="1:7" x14ac:dyDescent="0.25">
      <c r="A9" s="2" t="s">
        <v>25</v>
      </c>
      <c r="B9" s="2">
        <v>0.14000000000000001</v>
      </c>
      <c r="C9" s="2" t="s">
        <v>26</v>
      </c>
      <c r="D9" s="2">
        <v>30</v>
      </c>
    </row>
    <row r="10" spans="1:7" x14ac:dyDescent="0.25">
      <c r="C10" s="2" t="s">
        <v>27</v>
      </c>
      <c r="D10" s="2">
        <v>24</v>
      </c>
    </row>
    <row r="11" spans="1:7" x14ac:dyDescent="0.25">
      <c r="C11" s="2" t="s">
        <v>29</v>
      </c>
      <c r="D11" s="2">
        <v>2.5399999999999999E-2</v>
      </c>
    </row>
    <row r="13" spans="1:7" x14ac:dyDescent="0.25">
      <c r="A13" s="14" t="s">
        <v>10</v>
      </c>
      <c r="B13" s="15"/>
      <c r="C13" s="15"/>
      <c r="D13" s="15"/>
      <c r="E13" s="15"/>
      <c r="F13" s="15"/>
      <c r="G13" s="15"/>
    </row>
    <row r="14" spans="1:7" ht="17.25" x14ac:dyDescent="0.25">
      <c r="A14" s="8" t="s">
        <v>11</v>
      </c>
      <c r="B14" s="8" t="s">
        <v>12</v>
      </c>
      <c r="C14" s="8" t="s">
        <v>19</v>
      </c>
      <c r="D14" s="8" t="s">
        <v>20</v>
      </c>
      <c r="E14" s="8" t="s">
        <v>14</v>
      </c>
      <c r="F14" s="18" t="s">
        <v>22</v>
      </c>
      <c r="G14" s="18" t="s">
        <v>23</v>
      </c>
    </row>
    <row r="15" spans="1:7" x14ac:dyDescent="0.25">
      <c r="A15" s="4">
        <v>1</v>
      </c>
      <c r="B15" s="4">
        <v>5.2499999999999998E-2</v>
      </c>
      <c r="C15" s="4">
        <v>0.55469999999999997</v>
      </c>
      <c r="D15" s="4">
        <v>0.60960000000000003</v>
      </c>
      <c r="E15" s="4">
        <v>3.3</v>
      </c>
      <c r="F15" s="11">
        <f>(B15*C15*D15)/(E15/$D$6/$D$7)</f>
        <v>19.366493236363638</v>
      </c>
      <c r="G15" s="11">
        <f>AVERAGE(F15:F17)</f>
        <v>18.398168574545455</v>
      </c>
    </row>
    <row r="16" spans="1:7" x14ac:dyDescent="0.25">
      <c r="A16" s="4">
        <v>2</v>
      </c>
      <c r="B16" s="4">
        <v>5.2499999999999998E-2</v>
      </c>
      <c r="C16" s="4">
        <v>0.55469999999999997</v>
      </c>
      <c r="D16" s="4">
        <v>0.60960000000000003</v>
      </c>
      <c r="E16" s="4">
        <v>3</v>
      </c>
      <c r="F16" s="11">
        <f>(B16*C16*D16)/(E16/$D$6/$D$7)</f>
        <v>21.303142560000001</v>
      </c>
      <c r="G16" s="11"/>
    </row>
    <row r="17" spans="1:7" x14ac:dyDescent="0.25">
      <c r="A17" s="4">
        <v>3</v>
      </c>
      <c r="B17" s="4">
        <v>5.2499999999999998E-2</v>
      </c>
      <c r="C17" s="4">
        <v>0.55469999999999997</v>
      </c>
      <c r="D17" s="4">
        <v>0.60960000000000003</v>
      </c>
      <c r="E17" s="4">
        <v>4.4000000000000004</v>
      </c>
      <c r="F17" s="11">
        <f>(B17*C17*D17)/(E17/$D$6/$D$7)</f>
        <v>14.524869927272729</v>
      </c>
      <c r="G17" s="11"/>
    </row>
    <row r="18" spans="1:7" x14ac:dyDescent="0.25">
      <c r="A18" s="4"/>
      <c r="B18" s="4"/>
      <c r="C18" s="4"/>
      <c r="D18" s="4"/>
      <c r="E18" s="4"/>
      <c r="F18" s="11"/>
      <c r="G18" s="11"/>
    </row>
    <row r="19" spans="1:7" ht="17.25" x14ac:dyDescent="0.25">
      <c r="A19" s="8" t="s">
        <v>13</v>
      </c>
      <c r="B19" s="8" t="s">
        <v>12</v>
      </c>
      <c r="C19" s="8" t="s">
        <v>19</v>
      </c>
      <c r="D19" s="8" t="s">
        <v>20</v>
      </c>
      <c r="E19" s="8" t="s">
        <v>15</v>
      </c>
      <c r="F19" s="18" t="s">
        <v>22</v>
      </c>
      <c r="G19" s="18" t="s">
        <v>23</v>
      </c>
    </row>
    <row r="20" spans="1:7" x14ac:dyDescent="0.25">
      <c r="A20" s="4">
        <v>1</v>
      </c>
      <c r="B20" s="4">
        <v>5.2499999999999998E-2</v>
      </c>
      <c r="C20" s="4">
        <v>0.55469999999999997</v>
      </c>
      <c r="D20" s="4">
        <v>0.60960000000000003</v>
      </c>
      <c r="E20" s="4">
        <v>0.1</v>
      </c>
      <c r="F20" s="11">
        <f>B20*C20*E20*$D$6*$D$7</f>
        <v>10.483829999999999</v>
      </c>
      <c r="G20" s="11">
        <f>AVERAGE(F20:F22)</f>
        <v>10.483829999999999</v>
      </c>
    </row>
    <row r="21" spans="1:7" x14ac:dyDescent="0.25">
      <c r="A21" s="4">
        <v>2</v>
      </c>
      <c r="B21" s="4">
        <v>5.2499999999999998E-2</v>
      </c>
      <c r="C21" s="4">
        <v>0.55469999999999997</v>
      </c>
      <c r="D21" s="4">
        <v>0.60960000000000003</v>
      </c>
      <c r="E21" s="4">
        <v>0.1</v>
      </c>
      <c r="F21" s="11">
        <f>B21*C21*E21*$D$6*$D$7</f>
        <v>10.483829999999999</v>
      </c>
      <c r="G21" s="11"/>
    </row>
    <row r="22" spans="1:7" x14ac:dyDescent="0.25">
      <c r="A22" s="4">
        <v>3</v>
      </c>
      <c r="B22" s="4">
        <v>5.2499999999999998E-2</v>
      </c>
      <c r="C22" s="4">
        <v>0.55469999999999997</v>
      </c>
      <c r="D22" s="4">
        <v>0.60960000000000003</v>
      </c>
      <c r="E22" s="4">
        <v>0.1</v>
      </c>
      <c r="F22" s="11">
        <f>B22*C22*E22*$D$6*$D$7</f>
        <v>10.483829999999999</v>
      </c>
      <c r="G22" s="11"/>
    </row>
    <row r="23" spans="1:7" ht="17.25" x14ac:dyDescent="0.25">
      <c r="A23" s="15"/>
      <c r="G23" s="21" t="s">
        <v>30</v>
      </c>
    </row>
    <row r="24" spans="1:7" x14ac:dyDescent="0.25">
      <c r="G24" s="11">
        <f>AVERAGE(G15,G20)</f>
        <v>14.440999287272728</v>
      </c>
    </row>
    <row r="27" spans="1:7" x14ac:dyDescent="0.25">
      <c r="A27" s="14" t="s">
        <v>16</v>
      </c>
      <c r="B27" s="15"/>
      <c r="C27" s="15"/>
      <c r="D27" s="15"/>
      <c r="E27" s="15"/>
      <c r="F27" s="15"/>
    </row>
    <row r="28" spans="1:7" ht="17.25" x14ac:dyDescent="0.25">
      <c r="A28" s="12" t="s">
        <v>17</v>
      </c>
      <c r="B28" s="12" t="s">
        <v>12</v>
      </c>
      <c r="C28" s="12" t="s">
        <v>18</v>
      </c>
      <c r="D28" s="12" t="s">
        <v>21</v>
      </c>
      <c r="E28" s="18" t="s">
        <v>22</v>
      </c>
      <c r="F28" s="18" t="s">
        <v>23</v>
      </c>
    </row>
    <row r="29" spans="1:7" x14ac:dyDescent="0.25">
      <c r="A29" s="5">
        <v>1</v>
      </c>
      <c r="B29" s="5">
        <v>0.19800000000000001</v>
      </c>
      <c r="C29" s="5">
        <v>0.3</v>
      </c>
      <c r="D29" s="5">
        <v>30</v>
      </c>
      <c r="E29" s="10">
        <f>PI()*((C29/2)^2*B29)/(D29/$D$6/$D$7)</f>
        <v>1.6794954326091034</v>
      </c>
      <c r="F29" s="11">
        <f>AVERAGE(E29:E31)</f>
        <v>1.6045684478209867</v>
      </c>
    </row>
    <row r="30" spans="1:7" x14ac:dyDescent="0.25">
      <c r="A30" s="5">
        <v>2</v>
      </c>
      <c r="B30" s="5">
        <v>0.192</v>
      </c>
      <c r="C30" s="5">
        <v>0.3</v>
      </c>
      <c r="D30" s="5">
        <v>30</v>
      </c>
      <c r="E30" s="10">
        <f>PI()*((C30/2)^2*B30)/(D30/$D$6/$D$7)</f>
        <v>1.6286016316209486</v>
      </c>
      <c r="F30" s="11"/>
    </row>
    <row r="31" spans="1:7" x14ac:dyDescent="0.25">
      <c r="A31" s="5">
        <v>3</v>
      </c>
      <c r="B31" s="5">
        <v>0.17749999999999999</v>
      </c>
      <c r="C31" s="5">
        <v>0.3</v>
      </c>
      <c r="D31" s="5">
        <v>30</v>
      </c>
      <c r="E31" s="10">
        <f>PI()*((C31/2)^2*B31)/(D31/$D$6/$D$7)</f>
        <v>1.5056082792329084</v>
      </c>
      <c r="F31" s="11"/>
    </row>
    <row r="33" spans="1:8" x14ac:dyDescent="0.25">
      <c r="A33" s="1" t="s">
        <v>36</v>
      </c>
    </row>
    <row r="34" spans="1:8" ht="17.25" x14ac:dyDescent="0.25">
      <c r="A34" s="7" t="s">
        <v>31</v>
      </c>
    </row>
    <row r="35" spans="1:8" x14ac:dyDescent="0.25">
      <c r="A35" s="6">
        <f>(B7*B8*D11*B6)/(D9*D10)</f>
        <v>2.0545777777777777E-3</v>
      </c>
    </row>
    <row r="37" spans="1:8" ht="17.25" x14ac:dyDescent="0.25">
      <c r="A37" s="7" t="s">
        <v>32</v>
      </c>
    </row>
    <row r="38" spans="1:8" x14ac:dyDescent="0.25">
      <c r="A38" s="6">
        <f>(B9*B6)/(D10)</f>
        <v>0.46666666666666673</v>
      </c>
    </row>
    <row r="40" spans="1:8" ht="17.25" x14ac:dyDescent="0.25">
      <c r="A40" s="19" t="s">
        <v>34</v>
      </c>
      <c r="B40" s="20"/>
    </row>
    <row r="41" spans="1:8" x14ac:dyDescent="0.25">
      <c r="A41" s="13" t="s">
        <v>33</v>
      </c>
      <c r="B41" s="13">
        <f>(G24+A38)-(F29+A35)</f>
        <v>13.30104292834063</v>
      </c>
    </row>
    <row r="43" spans="1:8" x14ac:dyDescent="0.25">
      <c r="A43" s="19" t="s">
        <v>35</v>
      </c>
    </row>
    <row r="44" spans="1:8" x14ac:dyDescent="0.25">
      <c r="A44" s="13">
        <f>(B41*D8)/B6</f>
        <v>16.626303660425787</v>
      </c>
    </row>
    <row r="47" spans="1:8" ht="17.25" x14ac:dyDescent="0.25">
      <c r="A47" s="27" t="s">
        <v>37</v>
      </c>
      <c r="B47" s="27" t="s">
        <v>39</v>
      </c>
      <c r="C47" s="27" t="s">
        <v>40</v>
      </c>
      <c r="D47" s="27" t="s">
        <v>41</v>
      </c>
      <c r="E47" s="27" t="s">
        <v>47</v>
      </c>
      <c r="F47" s="27" t="s">
        <v>28</v>
      </c>
      <c r="G47" s="27" t="s">
        <v>42</v>
      </c>
      <c r="H47" s="28" t="s">
        <v>49</v>
      </c>
    </row>
    <row r="48" spans="1:8" x14ac:dyDescent="0.25">
      <c r="A48" s="25" t="s">
        <v>38</v>
      </c>
      <c r="B48" s="26">
        <f>$G$15</f>
        <v>18.398168574545455</v>
      </c>
      <c r="C48" s="26">
        <f>G20</f>
        <v>10.483829999999999</v>
      </c>
      <c r="D48" s="26">
        <f>AVERAGE(B48,C48)</f>
        <v>14.440999287272728</v>
      </c>
      <c r="E48" s="26">
        <f>F29</f>
        <v>1.6045684478209867</v>
      </c>
      <c r="F48" s="26">
        <f>$A$35</f>
        <v>2.0545777777777777E-3</v>
      </c>
      <c r="G48" s="26">
        <f>$A$38</f>
        <v>0.46666666666666673</v>
      </c>
      <c r="H48" s="24">
        <f>(D48+G48)-(E48+F48)</f>
        <v>13.30104292834063</v>
      </c>
    </row>
    <row r="49" spans="1:8" x14ac:dyDescent="0.25">
      <c r="A49" s="25" t="s">
        <v>46</v>
      </c>
      <c r="B49" s="26">
        <f t="shared" ref="B49:B50" si="0">$G$15</f>
        <v>18.398168574545455</v>
      </c>
      <c r="C49" s="26">
        <f>G20*F6</f>
        <v>11.532213</v>
      </c>
      <c r="D49" s="26">
        <f t="shared" ref="D49:D50" si="1">AVERAGE(B49,C49)</f>
        <v>14.965190787272729</v>
      </c>
      <c r="E49" s="26">
        <f>F29*F6</f>
        <v>1.7650252926030856</v>
      </c>
      <c r="F49" s="26">
        <f t="shared" ref="F49:F50" si="2">$A$35</f>
        <v>2.0545777777777777E-3</v>
      </c>
      <c r="G49" s="26">
        <f t="shared" ref="G49:G50" si="3">$A$38</f>
        <v>0.46666666666666673</v>
      </c>
      <c r="H49" s="24">
        <f t="shared" ref="H49:H50" si="4">(D49+G49)-(E49+F49)</f>
        <v>13.664777583558532</v>
      </c>
    </row>
    <row r="50" spans="1:8" x14ac:dyDescent="0.25">
      <c r="A50" s="25" t="s">
        <v>48</v>
      </c>
      <c r="B50" s="26">
        <f t="shared" si="0"/>
        <v>18.398168574545455</v>
      </c>
      <c r="C50" s="26">
        <f>G20*F7</f>
        <v>9.4354469999999999</v>
      </c>
      <c r="D50" s="26">
        <f t="shared" si="1"/>
        <v>13.916807787272727</v>
      </c>
      <c r="E50" s="26">
        <f>F29*F7</f>
        <v>1.4441116030388881</v>
      </c>
      <c r="F50" s="26">
        <f t="shared" si="2"/>
        <v>2.0545777777777777E-3</v>
      </c>
      <c r="G50" s="26">
        <f t="shared" si="3"/>
        <v>0.46666666666666673</v>
      </c>
      <c r="H50" s="24">
        <f t="shared" si="4"/>
        <v>12.937308273122728</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Assumptions</vt:lpstr>
      <vt:lpstr>Data Analysis</vt:lpstr>
      <vt:lpstr>Equations</vt:lpstr>
      <vt:lpstr>Extra Credit</vt:lpstr>
    </vt:vector>
  </TitlesOfParts>
  <Company>Humboldt State University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jrr90</dc:creator>
  <cp:lastModifiedBy>Jacob Rivera</cp:lastModifiedBy>
  <dcterms:created xsi:type="dcterms:W3CDTF">2018-11-30T18:14:08Z</dcterms:created>
  <dcterms:modified xsi:type="dcterms:W3CDTF">2018-12-06T20:25:44Z</dcterms:modified>
</cp:coreProperties>
</file>