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426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i\Documents\"/>
    </mc:Choice>
  </mc:AlternateContent>
  <bookViews>
    <workbookView xWindow="0" yWindow="0" windowWidth="20520" windowHeight="10988" firstSheet="1" activeTab="4"/>
  </bookViews>
  <sheets>
    <sheet name="electrolyzer data &amp; analysis" sheetId="1" r:id="rId1"/>
    <sheet name="fuel cell data &amp; analysis" sheetId="2" r:id="rId2"/>
    <sheet name="electrolyzer efficiency graph" sheetId="3" r:id="rId3"/>
    <sheet name="fuel cell efficiency graph" sheetId="5" r:id="rId4"/>
    <sheet name="analysis" sheetId="6" r:id="rId5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" i="2" l="1"/>
  <c r="B10" i="2"/>
  <c r="B11" i="2" s="1"/>
  <c r="B9" i="2"/>
  <c r="B8" i="2"/>
  <c r="J41" i="2"/>
  <c r="J40" i="2"/>
  <c r="J39" i="2"/>
  <c r="J38" i="2"/>
  <c r="J37" i="2"/>
  <c r="J36" i="2"/>
  <c r="J35" i="2"/>
  <c r="J30" i="2"/>
  <c r="J29" i="2"/>
  <c r="J28" i="2"/>
  <c r="J27" i="2"/>
  <c r="J26" i="2"/>
  <c r="J21" i="2"/>
  <c r="J20" i="2"/>
  <c r="J19" i="2"/>
  <c r="J18" i="2"/>
  <c r="J17" i="2"/>
  <c r="J16" i="2"/>
  <c r="B14" i="1"/>
  <c r="B13" i="1"/>
  <c r="I35" i="2" l="1"/>
  <c r="I36" i="2"/>
  <c r="I37" i="2"/>
  <c r="I38" i="2"/>
  <c r="I39" i="2"/>
  <c r="I40" i="2"/>
  <c r="I41" i="2"/>
  <c r="I42" i="2"/>
  <c r="I43" i="2"/>
  <c r="I34" i="2"/>
  <c r="H35" i="2"/>
  <c r="H36" i="2"/>
  <c r="H37" i="2"/>
  <c r="H38" i="2"/>
  <c r="H39" i="2"/>
  <c r="H40" i="2"/>
  <c r="H41" i="2"/>
  <c r="H42" i="2"/>
  <c r="H43" i="2"/>
  <c r="H34" i="2"/>
  <c r="G43" i="2"/>
  <c r="G42" i="2"/>
  <c r="G41" i="2"/>
  <c r="G40" i="2"/>
  <c r="G39" i="2"/>
  <c r="G38" i="2"/>
  <c r="G37" i="2"/>
  <c r="G36" i="2"/>
  <c r="G35" i="2"/>
  <c r="G34" i="2"/>
  <c r="F43" i="2"/>
  <c r="F42" i="2"/>
  <c r="F41" i="2"/>
  <c r="F40" i="2"/>
  <c r="F39" i="2"/>
  <c r="F38" i="2"/>
  <c r="F37" i="2"/>
  <c r="F36" i="2"/>
  <c r="F35" i="2"/>
  <c r="F34" i="2"/>
  <c r="I26" i="2"/>
  <c r="I27" i="2"/>
  <c r="I28" i="2"/>
  <c r="I29" i="2"/>
  <c r="I30" i="2"/>
  <c r="I25" i="2"/>
  <c r="H26" i="2"/>
  <c r="H27" i="2"/>
  <c r="H28" i="2"/>
  <c r="H29" i="2"/>
  <c r="H30" i="2"/>
  <c r="H25" i="2"/>
  <c r="G30" i="2"/>
  <c r="G29" i="2"/>
  <c r="G28" i="2"/>
  <c r="G27" i="2"/>
  <c r="G26" i="2"/>
  <c r="G25" i="2"/>
  <c r="J42" i="1"/>
  <c r="J41" i="1"/>
  <c r="J40" i="1"/>
  <c r="J39" i="1"/>
  <c r="J38" i="1"/>
  <c r="J33" i="1"/>
  <c r="J32" i="1"/>
  <c r="J31" i="1"/>
  <c r="J30" i="1"/>
  <c r="J29" i="1"/>
  <c r="J24" i="1"/>
  <c r="J23" i="1"/>
  <c r="J22" i="1"/>
  <c r="J21" i="1"/>
  <c r="F30" i="2"/>
  <c r="F29" i="2"/>
  <c r="F28" i="2"/>
  <c r="F27" i="2"/>
  <c r="F26" i="2"/>
  <c r="F25" i="2"/>
  <c r="I16" i="2"/>
  <c r="I17" i="2"/>
  <c r="I18" i="2"/>
  <c r="I19" i="2"/>
  <c r="I20" i="2"/>
  <c r="I21" i="2"/>
  <c r="I15" i="2"/>
  <c r="H16" i="2"/>
  <c r="H17" i="2"/>
  <c r="H18" i="2"/>
  <c r="H19" i="2"/>
  <c r="H20" i="2"/>
  <c r="H21" i="2"/>
  <c r="H15" i="2"/>
  <c r="G21" i="2"/>
  <c r="G20" i="2"/>
  <c r="G19" i="2"/>
  <c r="G18" i="2"/>
  <c r="G17" i="2"/>
  <c r="G16" i="2"/>
  <c r="G15" i="2"/>
  <c r="F21" i="2"/>
  <c r="F20" i="2"/>
  <c r="F19" i="2"/>
  <c r="F18" i="2"/>
  <c r="F17" i="2"/>
  <c r="F16" i="2"/>
  <c r="F15" i="2"/>
  <c r="B2" i="2"/>
  <c r="I38" i="1"/>
  <c r="I39" i="1"/>
  <c r="I40" i="1"/>
  <c r="I41" i="1"/>
  <c r="I42" i="1"/>
  <c r="I37" i="1"/>
  <c r="H38" i="1"/>
  <c r="H39" i="1"/>
  <c r="H40" i="1"/>
  <c r="H41" i="1"/>
  <c r="H42" i="1"/>
  <c r="H37" i="1"/>
  <c r="G42" i="1"/>
  <c r="G41" i="1"/>
  <c r="G40" i="1"/>
  <c r="G39" i="1"/>
  <c r="G38" i="1"/>
  <c r="G37" i="1"/>
  <c r="F42" i="1"/>
  <c r="F41" i="1"/>
  <c r="F40" i="1"/>
  <c r="F39" i="1"/>
  <c r="F38" i="1"/>
  <c r="F37" i="1"/>
  <c r="F30" i="1"/>
  <c r="I29" i="1"/>
  <c r="I30" i="1"/>
  <c r="I31" i="1"/>
  <c r="I32" i="1"/>
  <c r="I33" i="1"/>
  <c r="I28" i="1"/>
  <c r="I21" i="1"/>
  <c r="I22" i="1"/>
  <c r="I23" i="1"/>
  <c r="I24" i="1"/>
  <c r="I20" i="1"/>
  <c r="I19" i="1"/>
  <c r="H29" i="1"/>
  <c r="H30" i="1"/>
  <c r="H31" i="1"/>
  <c r="H32" i="1"/>
  <c r="H33" i="1"/>
  <c r="H28" i="1"/>
  <c r="F28" i="1" l="1"/>
  <c r="G28" i="1" s="1"/>
  <c r="F33" i="1"/>
  <c r="G33" i="1" s="1"/>
  <c r="F32" i="1"/>
  <c r="G32" i="1" s="1"/>
  <c r="F31" i="1"/>
  <c r="G31" i="1" s="1"/>
  <c r="G30" i="1"/>
  <c r="F29" i="1"/>
  <c r="G29" i="1" s="1"/>
  <c r="F24" i="1" l="1"/>
  <c r="G24" i="1" s="1"/>
  <c r="F23" i="1"/>
  <c r="G23" i="1" s="1"/>
  <c r="F22" i="1"/>
  <c r="G22" i="1" s="1"/>
  <c r="F21" i="1"/>
  <c r="G21" i="1" s="1"/>
  <c r="F20" i="1"/>
  <c r="G20" i="1" s="1"/>
  <c r="J20" i="1" s="1"/>
  <c r="B12" i="1" s="1"/>
  <c r="B15" i="1" s="1"/>
  <c r="F19" i="1"/>
  <c r="G19" i="1" s="1"/>
  <c r="B6" i="1"/>
  <c r="H24" i="1" l="1"/>
  <c r="H20" i="1"/>
  <c r="H23" i="1"/>
  <c r="H22" i="1"/>
  <c r="H21" i="1"/>
  <c r="H19" i="1"/>
</calcChain>
</file>

<file path=xl/sharedStrings.xml><?xml version="1.0" encoding="utf-8"?>
<sst xmlns="http://schemas.openxmlformats.org/spreadsheetml/2006/main" count="88" uniqueCount="27">
  <si>
    <t>Alexis Clemente</t>
  </si>
  <si>
    <t>ENGR 115</t>
  </si>
  <si>
    <t>Final Efficiencies:</t>
  </si>
  <si>
    <t>Run 1</t>
  </si>
  <si>
    <t>Run 2</t>
  </si>
  <si>
    <t>Run 3</t>
  </si>
  <si>
    <t>Average</t>
  </si>
  <si>
    <t>Run 1 Data:</t>
  </si>
  <si>
    <t>Time (seconds)</t>
  </si>
  <si>
    <t>H2 Volume (ml)</t>
  </si>
  <si>
    <t>Voltage (V)</t>
  </si>
  <si>
    <t>Current (A)</t>
  </si>
  <si>
    <t>Room Pressure (atm)</t>
  </si>
  <si>
    <t>Room Temperature (K)</t>
  </si>
  <si>
    <t>Input Parameters:</t>
  </si>
  <si>
    <t>Gas Constant R</t>
  </si>
  <si>
    <t>Energy of H2 (kJ/mol)</t>
  </si>
  <si>
    <t>Run 1 Calculations:</t>
  </si>
  <si>
    <t>Power (W)</t>
  </si>
  <si>
    <t>Electrical Energy In (J)</t>
  </si>
  <si>
    <t>Moles H2 (mol)</t>
  </si>
  <si>
    <t>Chemical Energy Out (kJ)</t>
  </si>
  <si>
    <t>Efficiency (%)</t>
  </si>
  <si>
    <t>Run 2 Data:</t>
  </si>
  <si>
    <t>Run 2 Calculations:</t>
  </si>
  <si>
    <t>Run 3 Data:</t>
  </si>
  <si>
    <t>Run 3 Calculations: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</si>
</sst>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/>
    <xf numFmtId="0" fontId="0" fillId="0" borderId="1" xfId="0" applyBorder="1"/>
    <xf numFmtId="14" fontId="0" fillId="2" borderId="1" xfId="0" applyNumberFormat="1" applyFill="1" applyBorder="1" applyAlignment="1">
      <alignment horizontal="left" vertical="top"/>
    </xf>
    <xf numFmtId="14" fontId="0" fillId="0" borderId="0" xfId="0" applyNumberFormat="1" applyFill="1" applyBorder="1" applyAlignment="1">
      <alignment horizontal="left" vertical="top"/>
    </xf>
    <xf numFmtId="2" fontId="0" fillId="0" borderId="1" xfId="0" applyNumberFormat="1" applyBorder="1"/>
    <xf numFmtId="0" fontId="1" fillId="2" borderId="1" xfId="0" applyFont="1" applyFill="1" applyBorder="1"/>
    <xf numFmtId="0" fontId="0" fillId="2" borderId="2" xfId="0" applyFill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0" xfId="0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'electrolyzer data &amp; analysis'!$A$37:$A$42</c:f>
              <c:numCache>
                <c:formatCode>General</c:formatCode>
                <c:ptCount val="6"/>
                <c:pt idx="0">
                  <c:v>0</c:v>
                </c:pt>
                <c:pt idx="1">
                  <c:v>60</c:v>
                </c:pt>
                <c:pt idx="2">
                  <c:v>120</c:v>
                </c:pt>
                <c:pt idx="3">
                  <c:v>180</c:v>
                </c:pt>
                <c:pt idx="4">
                  <c:v>240</c:v>
                </c:pt>
                <c:pt idx="5">
                  <c:v>300</c:v>
                </c:pt>
              </c:numCache>
            </c:numRef>
          </c:xVal>
          <c:yVal>
            <c:numRef>
              <c:f>'electrolyzer data &amp; analysis'!$J$37:$J$42</c:f>
              <c:numCache>
                <c:formatCode>0.00</c:formatCode>
                <c:ptCount val="6"/>
                <c:pt idx="0">
                  <c:v>0</c:v>
                </c:pt>
                <c:pt idx="1">
                  <c:v>105.337201939609</c:v>
                </c:pt>
                <c:pt idx="2">
                  <c:v>49.49873146699219</c:v>
                </c:pt>
                <c:pt idx="3">
                  <c:v>35.843908993339177</c:v>
                </c:pt>
                <c:pt idx="4">
                  <c:v>29.041004933671882</c:v>
                </c:pt>
                <c:pt idx="5">
                  <c:v>25.282757236373172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66-4430-B146-1156899F2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050824"/>
        <c:axId val="420053120"/>
      </c:scatterChart>
      <c:valAx>
        <c:axId val="420050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053120"/>
        <c:crosses val="autoZero"/>
        <c:crossBetween val="midCat"/>
      </c:valAx>
      <c:valAx>
        <c:axId val="420053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050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Electrolyzer Efficiency Data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xVal>
            <c:numRef>
              <c:f>'electrolyzer data &amp; analysis'!$A$19:$A$24</c:f>
              <c:numCache>
                <c:formatCode>General</c:formatCode>
                <c:ptCount val="6"/>
                <c:pt idx="0">
                  <c:v>0</c:v>
                </c:pt>
                <c:pt idx="1">
                  <c:v>60</c:v>
                </c:pt>
                <c:pt idx="2">
                  <c:v>120</c:v>
                </c:pt>
                <c:pt idx="3">
                  <c:v>180</c:v>
                </c:pt>
                <c:pt idx="4">
                  <c:v>240</c:v>
                </c:pt>
                <c:pt idx="5">
                  <c:v>300</c:v>
                </c:pt>
              </c:numCache>
            </c:numRef>
          </c:xVal>
          <c:yVal>
            <c:numRef>
              <c:f>'electrolyzer data &amp; analysis'!$J$19:$J$24</c:f>
              <c:numCache>
                <c:formatCode>0.00</c:formatCode>
                <c:ptCount val="6"/>
                <c:pt idx="0">
                  <c:v>0</c:v>
                </c:pt>
                <c:pt idx="1">
                  <c:v>9.7929189361756297</c:v>
                </c:pt>
                <c:pt idx="2">
                  <c:v>12.220540675825227</c:v>
                </c:pt>
                <c:pt idx="3">
                  <c:v>13.046225058471549</c:v>
                </c:pt>
                <c:pt idx="4">
                  <c:v>10.701981493277442</c:v>
                </c:pt>
                <c:pt idx="5">
                  <c:v>10.711005086442094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988-43BE-8873-AE3F4F855A25}"/>
            </c:ext>
          </c:extLst>
        </c:ser>
        <c:ser>
          <c:idx val="2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xVal>
            <c:numRef>
              <c:f>'electrolyzer data &amp; analysis'!$A$28:$A$33</c:f>
              <c:numCache>
                <c:formatCode>General</c:formatCode>
                <c:ptCount val="6"/>
                <c:pt idx="0">
                  <c:v>0</c:v>
                </c:pt>
                <c:pt idx="1">
                  <c:v>60</c:v>
                </c:pt>
                <c:pt idx="2">
                  <c:v>120</c:v>
                </c:pt>
                <c:pt idx="3">
                  <c:v>180</c:v>
                </c:pt>
                <c:pt idx="4">
                  <c:v>240</c:v>
                </c:pt>
                <c:pt idx="5">
                  <c:v>300</c:v>
                </c:pt>
              </c:numCache>
            </c:numRef>
          </c:xVal>
          <c:yVal>
            <c:numRef>
              <c:f>'electrolyzer data &amp; analysis'!$J$28:$J$33</c:f>
              <c:numCache>
                <c:formatCode>0.00</c:formatCode>
                <c:ptCount val="6"/>
                <c:pt idx="0">
                  <c:v>0</c:v>
                </c:pt>
                <c:pt idx="1">
                  <c:v>58.422065102703691</c:v>
                </c:pt>
                <c:pt idx="2">
                  <c:v>28.967607280090569</c:v>
                </c:pt>
                <c:pt idx="3">
                  <c:v>22.738848554354732</c:v>
                </c:pt>
                <c:pt idx="4">
                  <c:v>19.202094103574556</c:v>
                </c:pt>
                <c:pt idx="5">
                  <c:v>17.068528092066273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988-43BE-8873-AE3F4F855A25}"/>
            </c:ext>
          </c:extLst>
        </c:ser>
        <c:ser>
          <c:idx val="0"/>
          <c:order val="2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'electrolyzer data &amp; analysis'!$A$37:$A$42</c:f>
              <c:numCache>
                <c:formatCode>General</c:formatCode>
                <c:ptCount val="6"/>
                <c:pt idx="0">
                  <c:v>0</c:v>
                </c:pt>
                <c:pt idx="1">
                  <c:v>60</c:v>
                </c:pt>
                <c:pt idx="2">
                  <c:v>120</c:v>
                </c:pt>
                <c:pt idx="3">
                  <c:v>180</c:v>
                </c:pt>
                <c:pt idx="4">
                  <c:v>240</c:v>
                </c:pt>
                <c:pt idx="5">
                  <c:v>300</c:v>
                </c:pt>
              </c:numCache>
            </c:numRef>
          </c:xVal>
          <c:yVal>
            <c:numRef>
              <c:f>'electrolyzer data &amp; analysis'!$J$37:$J$42</c:f>
              <c:numCache>
                <c:formatCode>0.00</c:formatCode>
                <c:ptCount val="6"/>
                <c:pt idx="0">
                  <c:v>0</c:v>
                </c:pt>
                <c:pt idx="1">
                  <c:v>105.337201939609</c:v>
                </c:pt>
                <c:pt idx="2">
                  <c:v>49.49873146699219</c:v>
                </c:pt>
                <c:pt idx="3">
                  <c:v>35.843908993339177</c:v>
                </c:pt>
                <c:pt idx="4">
                  <c:v>29.041004933671882</c:v>
                </c:pt>
                <c:pt idx="5">
                  <c:v>25.282757236373172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988-43BE-8873-AE3F4F855A25}"/>
            </c:ext>
          </c:extLst>
        </c:ser>
        <c:dLbls>
          <c:dLblPos val="t"/>
          <c:showLegendKey val="0"/>
          <c:showVal val="0"/>
          <c:showCatName val="0"/>
          <c:showSerName val="0"/>
          <c:showPercent val="0"/>
          <c:showBubbleSize val="0"/>
        </c:dLbls>
        <c:axId val="420050824"/>
        <c:axId val="420053120"/>
      </c:scatterChart>
      <c:valAx>
        <c:axId val="420050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</a:t>
                </a:r>
                <a:r>
                  <a:rPr lang="en-US" baseline="0"/>
                  <a:t> (seconds)</a:t>
                </a: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053120"/>
        <c:crosses val="autoZero"/>
        <c:crossBetween val="midCat"/>
      </c:valAx>
      <c:valAx>
        <c:axId val="420053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Efficiency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0508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Fuel</a:t>
            </a:r>
            <a:r>
              <a:rPr lang="en-US" baseline="0"/>
              <a:t> Cell Efficiency Data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xVal>
            <c:numRef>
              <c:f>'fuel cell data &amp; analysis'!$A$15:$A$21</c:f>
              <c:numCache>
                <c:formatCode>General</c:formatCode>
                <c:ptCount val="7"/>
                <c:pt idx="0">
                  <c:v>0</c:v>
                </c:pt>
                <c:pt idx="1">
                  <c:v>60</c:v>
                </c:pt>
                <c:pt idx="2">
                  <c:v>120</c:v>
                </c:pt>
                <c:pt idx="3">
                  <c:v>180</c:v>
                </c:pt>
                <c:pt idx="4">
                  <c:v>240</c:v>
                </c:pt>
                <c:pt idx="5">
                  <c:v>300</c:v>
                </c:pt>
                <c:pt idx="6">
                  <c:v>360</c:v>
                </c:pt>
              </c:numCache>
            </c:numRef>
          </c:xVal>
          <c:yVal>
            <c:numRef>
              <c:f>'fuel cell data &amp; analysis'!$J$15:$J$21</c:f>
              <c:numCache>
                <c:formatCode>0.00</c:formatCode>
                <c:ptCount val="7"/>
                <c:pt idx="0">
                  <c:v>0</c:v>
                </c:pt>
                <c:pt idx="1">
                  <c:v>3.4751184810126587</c:v>
                </c:pt>
                <c:pt idx="2">
                  <c:v>7.5294233755274274</c:v>
                </c:pt>
                <c:pt idx="3">
                  <c:v>12.287164971231302</c:v>
                </c:pt>
                <c:pt idx="4">
                  <c:v>17.11593760096444</c:v>
                </c:pt>
                <c:pt idx="5">
                  <c:v>23.4193311125916</c:v>
                </c:pt>
                <c:pt idx="6">
                  <c:v>30.469664983725135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D71-494E-ADA1-9E3C953A9B12}"/>
            </c:ext>
          </c:extLst>
        </c:ser>
        <c:ser>
          <c:idx val="2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xVal>
            <c:numRef>
              <c:f>'fuel cell data &amp; analysis'!$A$25:$A$30</c:f>
              <c:numCache>
                <c:formatCode>General</c:formatCode>
                <c:ptCount val="6"/>
                <c:pt idx="0">
                  <c:v>0</c:v>
                </c:pt>
                <c:pt idx="1">
                  <c:v>60</c:v>
                </c:pt>
                <c:pt idx="2">
                  <c:v>120</c:v>
                </c:pt>
                <c:pt idx="3">
                  <c:v>180</c:v>
                </c:pt>
                <c:pt idx="4">
                  <c:v>240</c:v>
                </c:pt>
                <c:pt idx="5">
                  <c:v>300</c:v>
                </c:pt>
              </c:numCache>
            </c:numRef>
          </c:xVal>
          <c:yVal>
            <c:numRef>
              <c:f>'fuel cell data &amp; analysis'!$J$25:$J$30</c:f>
              <c:numCache>
                <c:formatCode>0.00</c:formatCode>
                <c:ptCount val="6"/>
                <c:pt idx="0">
                  <c:v>0</c:v>
                </c:pt>
                <c:pt idx="1">
                  <c:v>5.9576176202531634</c:v>
                </c:pt>
                <c:pt idx="2">
                  <c:v>13.596222784810127</c:v>
                </c:pt>
                <c:pt idx="3">
                  <c:v>19.745423544303797</c:v>
                </c:pt>
                <c:pt idx="4">
                  <c:v>31.370194025316454</c:v>
                </c:pt>
                <c:pt idx="5">
                  <c:v>39.850747103499629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D71-494E-ADA1-9E3C953A9B12}"/>
            </c:ext>
          </c:extLst>
        </c:ser>
        <c:ser>
          <c:idx val="0"/>
          <c:order val="2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'fuel cell data &amp; analysis'!$A$34:$A$43</c:f>
              <c:numCache>
                <c:formatCode>General</c:formatCode>
                <c:ptCount val="10"/>
                <c:pt idx="0">
                  <c:v>0</c:v>
                </c:pt>
                <c:pt idx="1">
                  <c:v>60</c:v>
                </c:pt>
                <c:pt idx="2">
                  <c:v>120</c:v>
                </c:pt>
                <c:pt idx="3">
                  <c:v>180</c:v>
                </c:pt>
                <c:pt idx="4">
                  <c:v>240</c:v>
                </c:pt>
                <c:pt idx="5">
                  <c:v>300</c:v>
                </c:pt>
                <c:pt idx="6">
                  <c:v>360</c:v>
                </c:pt>
                <c:pt idx="7">
                  <c:v>420</c:v>
                </c:pt>
                <c:pt idx="8">
                  <c:v>480</c:v>
                </c:pt>
                <c:pt idx="9">
                  <c:v>540</c:v>
                </c:pt>
              </c:numCache>
            </c:numRef>
          </c:xVal>
          <c:yVal>
            <c:numRef>
              <c:f>'fuel cell data &amp; analysis'!$J$34:$J$43</c:f>
              <c:numCache>
                <c:formatCode>0.00</c:formatCode>
                <c:ptCount val="10"/>
                <c:pt idx="0">
                  <c:v>0</c:v>
                </c:pt>
                <c:pt idx="1">
                  <c:v>10.981157077757686</c:v>
                </c:pt>
                <c:pt idx="2">
                  <c:v>26.716577772151908</c:v>
                </c:pt>
                <c:pt idx="3">
                  <c:v>21.316714291139242</c:v>
                </c:pt>
                <c:pt idx="4">
                  <c:v>14.288394126582279</c:v>
                </c:pt>
                <c:pt idx="5">
                  <c:v>14.75190172151899</c:v>
                </c:pt>
                <c:pt idx="6">
                  <c:v>15.57385518987342</c:v>
                </c:pt>
                <c:pt idx="7">
                  <c:v>12.459084151898733</c:v>
                </c:pt>
                <c:pt idx="8">
                  <c:v>17.496717810638867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D71-494E-ADA1-9E3C953A9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1537160"/>
        <c:axId val="571535520"/>
      </c:scatterChart>
      <c:valAx>
        <c:axId val="571537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</a:t>
                </a:r>
                <a:r>
                  <a:rPr lang="en-US" baseline="0"/>
                  <a:t> (seconds)</a:t>
                </a: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1535520"/>
        <c:crosses val="autoZero"/>
        <c:crossBetween val="midCat"/>
      </c:valAx>
      <c:valAx>
        <c:axId val="57153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Efficiency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15371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735806</xdr:colOff>
      <xdr:row>19</xdr:row>
      <xdr:rowOff>23812</xdr:rowOff>
    </xdr:from>
    <xdr:to>
      <xdr:col>7</xdr:col>
      <xdr:colOff>1150143</xdr:colOff>
      <xdr:row>34</xdr:row>
      <xdr:rowOff>52387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05C819A-AC05-4AC1-B8D7-342AD46EDB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38100</xdr:colOff>
      <xdr:row>15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2A6006-5694-4445-BDBE-38AEE1D863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38100</xdr:colOff>
      <xdr:row>15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0B1076-4F87-4667-B341-F9F6B0DFFB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138113</xdr:colOff>
      <xdr:row>1</xdr:row>
      <xdr:rowOff>23814</xdr:rowOff>
    </xdr:from>
    <xdr:to>
      <xdr:col>12</xdr:col>
      <xdr:colOff>333375</xdr:colOff>
      <xdr:row>10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2EA1B3-EC87-460A-9DCA-2C2604C1790C}"/>
            </a:ext>
          </a:extLst>
        </xdr:cNvPr>
        <xdr:cNvSpPr txBox="1"/>
      </xdr:nvSpPr>
      <xdr:spPr>
        <a:xfrm>
          <a:off x="138113" y="204789"/>
          <a:ext cx="7967662" cy="168116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1)</a:t>
          </a:r>
          <a:r>
            <a:rPr lang="en-US" sz="1100" baseline="0"/>
            <a:t> The average efficiency of my fuel cell is 18.17%. The average efficiency of the electrolyzer was 29.86%. </a:t>
          </a:r>
        </a:p>
        <a:p>
          <a:r>
            <a:rPr lang="en-US" sz="1100" baseline="0"/>
            <a:t>2) The efficiency of a battery is about 70%, which is way higher than the electrolyzer/fuel cell efficiency. This means that battery electric vehicles are more efficient. However, the fuel cell could be preferred because it is using renewable energy while electricity is not. </a:t>
          </a:r>
        </a:p>
        <a:p>
          <a:r>
            <a:rPr lang="en-US" sz="1100" baseline="0"/>
            <a:t>3) I would improve the efficiency of the fuel cell because it has a lower efficiency than the electrolyzer. </a:t>
          </a:r>
        </a:p>
        <a:p>
          <a:r>
            <a:rPr lang="en-US" sz="1100" baseline="0"/>
            <a:t>4) I would reconnect the wires so I could measure the energy put out by the fan.</a:t>
          </a:r>
        </a:p>
        <a:p>
          <a:r>
            <a:rPr lang="en-US" sz="1100" baseline="0"/>
            <a:t>5) I would expect the efficiency to increase. There would be heat released and it could be captured and reused.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9" workbookViewId="0">
      <selection activeCell="J37" activeCellId="1" sqref="A37:A42 J37:J42"/>
    </sheetView>
  </sheetViews>
  <sheetFormatPr defaultRowHeight="14.25" x14ac:dyDescent="0.45"/>
  <cols>
    <col min="1" max="1" width="21.59765625" bestFit="1" customWidth="1"/>
    <col min="2" max="2" width="15" bestFit="1" customWidth="1"/>
    <col min="3" max="3" width="11" bestFit="1" customWidth="1"/>
    <col min="4" max="4" width="10.86328125" bestFit="1" customWidth="1"/>
    <col min="6" max="6" width="17.86328125" bestFit="1" customWidth="1"/>
    <col min="7" max="7" width="20.3984375" bestFit="1" customWidth="1"/>
    <col min="8" max="8" width="21" bestFit="1" customWidth="1"/>
    <col min="9" max="9" width="23.265625" bestFit="1" customWidth="1"/>
    <col min="10" max="10" width="13.1328125" bestFit="1" customWidth="1"/>
  </cols>
  <sheetData>
    <row r="1" spans="1:5" x14ac:dyDescent="0.45">
      <c r="A1" s="1" t="s">
        <v>0</v>
      </c>
    </row>
    <row r="2" spans="1:5" x14ac:dyDescent="0.45">
      <c r="A2" s="1" t="s">
        <v>1</v>
      </c>
    </row>
    <row r="3" spans="1:5" x14ac:dyDescent="0.45">
      <c r="A3" s="3">
        <v>42705</v>
      </c>
    </row>
    <row r="4" spans="1:5" x14ac:dyDescent="0.45">
      <c r="A4" s="4"/>
    </row>
    <row r="5" spans="1:5" x14ac:dyDescent="0.45">
      <c r="A5" s="3" t="s">
        <v>14</v>
      </c>
    </row>
    <row r="6" spans="1:5" x14ac:dyDescent="0.45">
      <c r="A6" s="3" t="s">
        <v>13</v>
      </c>
      <c r="B6" s="2">
        <f>24.7+273</f>
        <v>297.7</v>
      </c>
    </row>
    <row r="7" spans="1:5" x14ac:dyDescent="0.45">
      <c r="A7" s="3" t="s">
        <v>12</v>
      </c>
      <c r="B7" s="2">
        <v>1</v>
      </c>
    </row>
    <row r="8" spans="1:5" x14ac:dyDescent="0.45">
      <c r="A8" s="3" t="s">
        <v>15</v>
      </c>
      <c r="B8" s="2">
        <v>8.2000000000000003E-2</v>
      </c>
    </row>
    <row r="9" spans="1:5" x14ac:dyDescent="0.45">
      <c r="A9" s="3" t="s">
        <v>16</v>
      </c>
      <c r="B9" s="2">
        <v>237</v>
      </c>
    </row>
    <row r="11" spans="1:5" x14ac:dyDescent="0.45">
      <c r="A11" s="1" t="s">
        <v>2</v>
      </c>
      <c r="D11" s="11"/>
      <c r="E11" s="11"/>
    </row>
    <row r="12" spans="1:5" x14ac:dyDescent="0.45">
      <c r="A12" s="1" t="s">
        <v>3</v>
      </c>
      <c r="B12" s="5">
        <f>(J20+J21+J22+J23+J24)/5</f>
        <v>11.294534250038389</v>
      </c>
      <c r="D12" s="11"/>
      <c r="E12" s="11"/>
    </row>
    <row r="13" spans="1:5" x14ac:dyDescent="0.45">
      <c r="A13" s="1" t="s">
        <v>4</v>
      </c>
      <c r="B13" s="5">
        <f>(J29+J30+J31+J32+J33)/5</f>
        <v>29.279828626557968</v>
      </c>
      <c r="D13" s="11"/>
      <c r="E13" s="11"/>
    </row>
    <row r="14" spans="1:5" x14ac:dyDescent="0.45">
      <c r="A14" s="1" t="s">
        <v>5</v>
      </c>
      <c r="B14" s="5">
        <f>(J38+J39+J40+J41+J42)/5</f>
        <v>49.000720913997078</v>
      </c>
      <c r="D14" s="11"/>
      <c r="E14" s="11"/>
    </row>
    <row r="15" spans="1:5" x14ac:dyDescent="0.45">
      <c r="A15" s="1" t="s">
        <v>6</v>
      </c>
      <c r="B15" s="5">
        <f>(B12+B13+B14)/3</f>
        <v>29.85836126353114</v>
      </c>
      <c r="D15" s="11"/>
      <c r="E15" s="11"/>
    </row>
    <row r="17" spans="1:10" x14ac:dyDescent="0.45">
      <c r="A17" s="1" t="s">
        <v>7</v>
      </c>
      <c r="F17" s="1" t="s">
        <v>17</v>
      </c>
    </row>
    <row r="18" spans="1:10" x14ac:dyDescent="0.45">
      <c r="A18" s="1" t="s">
        <v>8</v>
      </c>
      <c r="B18" s="1" t="s">
        <v>9</v>
      </c>
      <c r="C18" s="1" t="s">
        <v>10</v>
      </c>
      <c r="D18" s="1" t="s">
        <v>11</v>
      </c>
      <c r="F18" s="1" t="s">
        <v>18</v>
      </c>
      <c r="G18" s="1" t="s">
        <v>19</v>
      </c>
      <c r="H18" s="1" t="s">
        <v>20</v>
      </c>
      <c r="I18" s="1" t="s">
        <v>21</v>
      </c>
      <c r="J18" s="1" t="s">
        <v>22</v>
      </c>
    </row>
    <row r="19" spans="1:10" x14ac:dyDescent="0.45">
      <c r="A19" s="2">
        <v>0</v>
      </c>
      <c r="B19" s="2">
        <v>0</v>
      </c>
      <c r="C19" s="2">
        <v>0</v>
      </c>
      <c r="D19" s="2">
        <v>0</v>
      </c>
      <c r="F19" s="2">
        <f t="shared" ref="F19:F24" si="0">C19*D19</f>
        <v>0</v>
      </c>
      <c r="G19" s="2">
        <f t="shared" ref="G19:G24" si="1">F19*A19</f>
        <v>0</v>
      </c>
      <c r="H19" s="5">
        <f>B19/(B8*B6)</f>
        <v>0</v>
      </c>
      <c r="I19" s="5">
        <f>B9*H19</f>
        <v>0</v>
      </c>
      <c r="J19" s="5">
        <v>0</v>
      </c>
    </row>
    <row r="20" spans="1:10" x14ac:dyDescent="0.45">
      <c r="A20" s="2">
        <v>60</v>
      </c>
      <c r="B20" s="2">
        <v>4</v>
      </c>
      <c r="C20" s="2">
        <v>11.86</v>
      </c>
      <c r="D20" s="2">
        <v>0.7</v>
      </c>
      <c r="F20" s="5">
        <f t="shared" si="0"/>
        <v>8.3019999999999996</v>
      </c>
      <c r="G20" s="2">
        <f t="shared" si="1"/>
        <v>498.12</v>
      </c>
      <c r="H20" s="8">
        <f>B20/($B$8*$B$6*1000)</f>
        <v>1.6385786968383623E-4</v>
      </c>
      <c r="I20" s="5">
        <f>$B$6*H20</f>
        <v>4.8780487804878044E-2</v>
      </c>
      <c r="J20" s="5">
        <f>((I20*1000)/G20)*100</f>
        <v>9.7929189361756297</v>
      </c>
    </row>
    <row r="21" spans="1:10" x14ac:dyDescent="0.45">
      <c r="A21" s="2">
        <v>120</v>
      </c>
      <c r="B21" s="2">
        <v>10</v>
      </c>
      <c r="C21" s="2">
        <v>11.88</v>
      </c>
      <c r="D21" s="2">
        <v>0.7</v>
      </c>
      <c r="F21" s="5">
        <f t="shared" si="0"/>
        <v>8.3160000000000007</v>
      </c>
      <c r="G21" s="2">
        <f t="shared" si="1"/>
        <v>997.92000000000007</v>
      </c>
      <c r="H21" s="8">
        <f>B21/($B$8*$B$6*1000)</f>
        <v>4.0964467420959058E-4</v>
      </c>
      <c r="I21" s="5">
        <f t="shared" ref="I21:I24" si="2">$B$6*H21</f>
        <v>0.12195121951219511</v>
      </c>
      <c r="J21" s="5">
        <f>((I21*1000)/G21)*100</f>
        <v>12.220540675825227</v>
      </c>
    </row>
    <row r="22" spans="1:10" x14ac:dyDescent="0.45">
      <c r="A22" s="2">
        <v>180</v>
      </c>
      <c r="B22" s="2">
        <v>16</v>
      </c>
      <c r="C22" s="2">
        <v>11.87</v>
      </c>
      <c r="D22" s="2">
        <v>0.7</v>
      </c>
      <c r="F22" s="5">
        <f t="shared" si="0"/>
        <v>8.3089999999999993</v>
      </c>
      <c r="G22" s="2">
        <f t="shared" si="1"/>
        <v>1495.62</v>
      </c>
      <c r="H22" s="8">
        <f>B22/($B$8*$B$6*1000)</f>
        <v>6.5543147873534493E-4</v>
      </c>
      <c r="I22" s="5">
        <f t="shared" si="2"/>
        <v>0.19512195121951217</v>
      </c>
      <c r="J22" s="5">
        <f>((I22*1000)/G22)*100</f>
        <v>13.046225058471549</v>
      </c>
    </row>
    <row r="23" spans="1:10" x14ac:dyDescent="0.45">
      <c r="A23" s="2">
        <v>240</v>
      </c>
      <c r="B23" s="2">
        <v>20</v>
      </c>
      <c r="C23" s="2">
        <v>11.87</v>
      </c>
      <c r="D23" s="2">
        <v>0.8</v>
      </c>
      <c r="F23" s="5">
        <f t="shared" si="0"/>
        <v>9.4960000000000004</v>
      </c>
      <c r="G23" s="2">
        <f t="shared" si="1"/>
        <v>2279.04</v>
      </c>
      <c r="H23" s="8">
        <f>B23/($B$8*$B$6*1000)</f>
        <v>8.1928934841918116E-4</v>
      </c>
      <c r="I23" s="5">
        <f t="shared" si="2"/>
        <v>0.24390243902439021</v>
      </c>
      <c r="J23" s="5">
        <f>((I23*1000)/G23)*100</f>
        <v>10.701981493277442</v>
      </c>
    </row>
    <row r="24" spans="1:10" x14ac:dyDescent="0.45">
      <c r="A24" s="2">
        <v>300</v>
      </c>
      <c r="B24" s="2">
        <v>25</v>
      </c>
      <c r="C24" s="2">
        <v>11.86</v>
      </c>
      <c r="D24" s="2">
        <v>0.8</v>
      </c>
      <c r="F24" s="5">
        <f t="shared" si="0"/>
        <v>9.4879999999999995</v>
      </c>
      <c r="G24" s="2">
        <f t="shared" si="1"/>
        <v>2846.3999999999996</v>
      </c>
      <c r="H24" s="8">
        <f>B24/($B$8*$B$6*1000)</f>
        <v>1.0241116855239764E-3</v>
      </c>
      <c r="I24" s="5">
        <f t="shared" si="2"/>
        <v>0.30487804878048774</v>
      </c>
      <c r="J24" s="5">
        <f>((I24*1000)/G24)*100</f>
        <v>10.711005086442094</v>
      </c>
    </row>
    <row r="26" spans="1:10" x14ac:dyDescent="0.45">
      <c r="A26" s="1" t="s">
        <v>23</v>
      </c>
      <c r="F26" s="7" t="s">
        <v>24</v>
      </c>
    </row>
    <row r="27" spans="1:10" x14ac:dyDescent="0.45">
      <c r="A27" s="6" t="s">
        <v>8</v>
      </c>
      <c r="B27" s="6" t="s">
        <v>9</v>
      </c>
      <c r="C27" s="6" t="s">
        <v>10</v>
      </c>
      <c r="D27" s="6" t="s">
        <v>11</v>
      </c>
      <c r="F27" s="6" t="s">
        <v>18</v>
      </c>
      <c r="G27" s="6" t="s">
        <v>19</v>
      </c>
      <c r="H27" s="6" t="s">
        <v>20</v>
      </c>
      <c r="I27" s="6" t="s">
        <v>21</v>
      </c>
      <c r="J27" s="6" t="s">
        <v>22</v>
      </c>
    </row>
    <row r="28" spans="1:10" x14ac:dyDescent="0.45">
      <c r="A28" s="2">
        <v>0</v>
      </c>
      <c r="B28" s="2">
        <v>25</v>
      </c>
      <c r="C28" s="2">
        <v>0</v>
      </c>
      <c r="D28" s="2">
        <v>0</v>
      </c>
      <c r="F28" s="5">
        <f t="shared" ref="F28:F33" si="3">C28*D28</f>
        <v>0</v>
      </c>
      <c r="G28" s="2">
        <f t="shared" ref="G28:G33" si="4">F28*A28</f>
        <v>0</v>
      </c>
      <c r="H28" s="8">
        <f>B28/($B$8*$B$6*1000)</f>
        <v>1.0241116855239764E-3</v>
      </c>
      <c r="I28" s="5">
        <f>$B$9*H28</f>
        <v>0.2427144694691824</v>
      </c>
      <c r="J28" s="5">
        <v>0</v>
      </c>
    </row>
    <row r="29" spans="1:10" x14ac:dyDescent="0.45">
      <c r="A29" s="2">
        <v>60</v>
      </c>
      <c r="B29" s="2">
        <v>30</v>
      </c>
      <c r="C29" s="2">
        <v>11.87</v>
      </c>
      <c r="D29" s="2">
        <v>0.7</v>
      </c>
      <c r="F29" s="5">
        <f t="shared" si="3"/>
        <v>8.3089999999999993</v>
      </c>
      <c r="G29" s="2">
        <f t="shared" si="4"/>
        <v>498.53999999999996</v>
      </c>
      <c r="H29" s="8">
        <f t="shared" ref="H29:H33" si="5">B29/($B$8*$B$6*1000)</f>
        <v>1.2289340226287718E-3</v>
      </c>
      <c r="I29" s="5">
        <f t="shared" ref="I29:I33" si="6">$B$9*H29</f>
        <v>0.29125736336301894</v>
      </c>
      <c r="J29" s="5">
        <f>((I29*1000)/G29)*100</f>
        <v>58.422065102703691</v>
      </c>
    </row>
    <row r="30" spans="1:10" x14ac:dyDescent="0.45">
      <c r="A30" s="2">
        <v>120</v>
      </c>
      <c r="B30" s="2">
        <v>34</v>
      </c>
      <c r="C30" s="2">
        <v>11.87</v>
      </c>
      <c r="D30" s="2">
        <v>0.8</v>
      </c>
      <c r="F30" s="5">
        <f>C30*D30</f>
        <v>9.4960000000000004</v>
      </c>
      <c r="G30" s="2">
        <f t="shared" si="4"/>
        <v>1139.52</v>
      </c>
      <c r="H30" s="8">
        <f t="shared" si="5"/>
        <v>1.3927918923126079E-3</v>
      </c>
      <c r="I30" s="5">
        <f t="shared" si="6"/>
        <v>0.33009167847808807</v>
      </c>
      <c r="J30" s="5">
        <f>((I30*1000)/G30)*100</f>
        <v>28.967607280090569</v>
      </c>
    </row>
    <row r="31" spans="1:10" x14ac:dyDescent="0.45">
      <c r="A31" s="2">
        <v>180</v>
      </c>
      <c r="B31" s="2">
        <v>40</v>
      </c>
      <c r="C31" s="2">
        <v>11.86</v>
      </c>
      <c r="D31" s="2">
        <v>0.8</v>
      </c>
      <c r="F31" s="5">
        <f t="shared" si="3"/>
        <v>9.4879999999999995</v>
      </c>
      <c r="G31" s="2">
        <f t="shared" si="4"/>
        <v>1707.84</v>
      </c>
      <c r="H31" s="8">
        <f t="shared" si="5"/>
        <v>1.6385786968383623E-3</v>
      </c>
      <c r="I31" s="5">
        <f t="shared" si="6"/>
        <v>0.38834315115069185</v>
      </c>
      <c r="J31" s="5">
        <f>((I31*1000)/G31)*100</f>
        <v>22.738848554354732</v>
      </c>
    </row>
    <row r="32" spans="1:10" x14ac:dyDescent="0.45">
      <c r="A32" s="2">
        <v>240</v>
      </c>
      <c r="B32" s="2">
        <v>45</v>
      </c>
      <c r="C32" s="2">
        <v>11.85</v>
      </c>
      <c r="D32" s="2">
        <v>0.8</v>
      </c>
      <c r="F32" s="5">
        <f t="shared" si="3"/>
        <v>9.48</v>
      </c>
      <c r="G32" s="2">
        <f t="shared" si="4"/>
        <v>2275.2000000000003</v>
      </c>
      <c r="H32" s="8">
        <f t="shared" si="5"/>
        <v>1.8434010339431577E-3</v>
      </c>
      <c r="I32" s="5">
        <f t="shared" si="6"/>
        <v>0.43688604504452838</v>
      </c>
      <c r="J32" s="5">
        <f>((I32*1000)/G32)*100</f>
        <v>19.202094103574556</v>
      </c>
    </row>
    <row r="33" spans="1:10" x14ac:dyDescent="0.45">
      <c r="A33" s="2">
        <v>300</v>
      </c>
      <c r="B33" s="2">
        <v>50</v>
      </c>
      <c r="C33" s="2">
        <v>11.85</v>
      </c>
      <c r="D33" s="2">
        <v>0.8</v>
      </c>
      <c r="F33" s="5">
        <f t="shared" si="3"/>
        <v>9.48</v>
      </c>
      <c r="G33" s="2">
        <f t="shared" si="4"/>
        <v>2844</v>
      </c>
      <c r="H33" s="8">
        <f t="shared" si="5"/>
        <v>2.0482233710479528E-3</v>
      </c>
      <c r="I33" s="5">
        <f t="shared" si="6"/>
        <v>0.48542893893836481</v>
      </c>
      <c r="J33" s="5">
        <f>((I33*1000)/G33)*100</f>
        <v>17.068528092066273</v>
      </c>
    </row>
    <row r="35" spans="1:10" x14ac:dyDescent="0.45">
      <c r="A35" s="7" t="s">
        <v>25</v>
      </c>
      <c r="F35" s="7" t="s">
        <v>26</v>
      </c>
    </row>
    <row r="36" spans="1:10" x14ac:dyDescent="0.45">
      <c r="A36" s="1" t="s">
        <v>8</v>
      </c>
      <c r="B36" s="1" t="s">
        <v>9</v>
      </c>
      <c r="C36" s="1" t="s">
        <v>10</v>
      </c>
      <c r="D36" s="1" t="s">
        <v>11</v>
      </c>
      <c r="F36" s="1" t="s">
        <v>18</v>
      </c>
      <c r="G36" s="1" t="s">
        <v>19</v>
      </c>
      <c r="H36" s="1" t="s">
        <v>20</v>
      </c>
      <c r="I36" s="1" t="s">
        <v>21</v>
      </c>
      <c r="J36" s="1" t="s">
        <v>22</v>
      </c>
    </row>
    <row r="37" spans="1:10" x14ac:dyDescent="0.45">
      <c r="A37" s="2">
        <v>0</v>
      </c>
      <c r="B37" s="2">
        <v>50</v>
      </c>
      <c r="C37" s="2">
        <v>0</v>
      </c>
      <c r="D37" s="2">
        <v>0</v>
      </c>
      <c r="F37" s="5">
        <f t="shared" ref="F37:F42" si="7">C37*D37</f>
        <v>0</v>
      </c>
      <c r="G37" s="2">
        <f t="shared" ref="G37:G42" si="8">F37*A37</f>
        <v>0</v>
      </c>
      <c r="H37" s="8">
        <f>B37/($B$8*$B$6*1000)</f>
        <v>2.0482233710479528E-3</v>
      </c>
      <c r="I37" s="5">
        <f>$B$9*H37</f>
        <v>0.48542893893836481</v>
      </c>
      <c r="J37" s="5">
        <v>0</v>
      </c>
    </row>
    <row r="38" spans="1:10" x14ac:dyDescent="0.45">
      <c r="A38" s="2">
        <v>60</v>
      </c>
      <c r="B38" s="2">
        <v>54</v>
      </c>
      <c r="C38" s="2">
        <v>11.85</v>
      </c>
      <c r="D38" s="2">
        <v>0.7</v>
      </c>
      <c r="F38" s="5">
        <f t="shared" si="7"/>
        <v>8.2949999999999999</v>
      </c>
      <c r="G38" s="2">
        <f t="shared" si="8"/>
        <v>497.7</v>
      </c>
      <c r="H38" s="8">
        <f t="shared" ref="H38:H42" si="9">B38/($B$8*$B$6*1000)</f>
        <v>2.212081240731789E-3</v>
      </c>
      <c r="I38" s="5">
        <f t="shared" ref="I38:I42" si="10">$B$9*H38</f>
        <v>0.52426325405343399</v>
      </c>
      <c r="J38" s="5">
        <f>((I38*1000)/G38)*100</f>
        <v>105.337201939609</v>
      </c>
    </row>
    <row r="39" spans="1:10" x14ac:dyDescent="0.45">
      <c r="A39" s="2">
        <v>120</v>
      </c>
      <c r="B39" s="2">
        <v>58</v>
      </c>
      <c r="C39" s="2">
        <v>11.85</v>
      </c>
      <c r="D39" s="2">
        <v>0.8</v>
      </c>
      <c r="F39" s="5">
        <f t="shared" si="7"/>
        <v>9.48</v>
      </c>
      <c r="G39" s="2">
        <f t="shared" si="8"/>
        <v>1137.6000000000001</v>
      </c>
      <c r="H39" s="8">
        <f t="shared" si="9"/>
        <v>2.3759391104156255E-3</v>
      </c>
      <c r="I39" s="5">
        <f t="shared" si="10"/>
        <v>0.56309756916850329</v>
      </c>
      <c r="J39" s="5">
        <f>((I39*1000)/G39)*100</f>
        <v>49.49873146699219</v>
      </c>
    </row>
    <row r="40" spans="1:10" x14ac:dyDescent="0.45">
      <c r="A40" s="2">
        <v>180</v>
      </c>
      <c r="B40" s="2">
        <v>63</v>
      </c>
      <c r="C40" s="2">
        <v>11.85</v>
      </c>
      <c r="D40" s="2">
        <v>0.8</v>
      </c>
      <c r="F40" s="5">
        <f t="shared" si="7"/>
        <v>9.48</v>
      </c>
      <c r="G40" s="2">
        <f t="shared" si="8"/>
        <v>1706.4</v>
      </c>
      <c r="H40" s="8">
        <f t="shared" si="9"/>
        <v>2.5807614475204205E-3</v>
      </c>
      <c r="I40" s="5">
        <f t="shared" si="10"/>
        <v>0.61164046306233966</v>
      </c>
      <c r="J40" s="5">
        <f>((I40*1000)/G40)*100</f>
        <v>35.843908993339177</v>
      </c>
    </row>
    <row r="41" spans="1:10" x14ac:dyDescent="0.45">
      <c r="A41" s="2">
        <v>240</v>
      </c>
      <c r="B41" s="2">
        <v>68</v>
      </c>
      <c r="C41" s="2">
        <v>11.84</v>
      </c>
      <c r="D41" s="2">
        <v>0.8</v>
      </c>
      <c r="F41" s="5">
        <f t="shared" si="7"/>
        <v>9.4719999999999995</v>
      </c>
      <c r="G41" s="2">
        <f t="shared" si="8"/>
        <v>2273.2799999999997</v>
      </c>
      <c r="H41" s="8">
        <f t="shared" si="9"/>
        <v>2.7855837846252158E-3</v>
      </c>
      <c r="I41" s="5">
        <f t="shared" si="10"/>
        <v>0.66018335695617614</v>
      </c>
      <c r="J41" s="5">
        <f>((I41*1000)/G41)*100</f>
        <v>29.041004933671882</v>
      </c>
    </row>
    <row r="42" spans="1:10" x14ac:dyDescent="0.45">
      <c r="A42" s="2">
        <v>300</v>
      </c>
      <c r="B42" s="2">
        <v>74</v>
      </c>
      <c r="C42" s="2">
        <v>11.84</v>
      </c>
      <c r="D42" s="2">
        <v>0.8</v>
      </c>
      <c r="F42" s="5">
        <f t="shared" si="7"/>
        <v>9.4719999999999995</v>
      </c>
      <c r="G42" s="2">
        <f t="shared" si="8"/>
        <v>2841.6</v>
      </c>
      <c r="H42" s="8">
        <f t="shared" si="9"/>
        <v>3.0313705891509704E-3</v>
      </c>
      <c r="I42" s="5">
        <f t="shared" si="10"/>
        <v>0.71843482962878003</v>
      </c>
      <c r="J42" s="5">
        <f>((I42*1000)/G42)*100</f>
        <v>25.282757236373172</v>
      </c>
    </row>
    <row r="43" spans="1:10" x14ac:dyDescent="0.45">
      <c r="H43" s="10"/>
    </row>
    <row r="44" spans="1:10" x14ac:dyDescent="0.45">
      <c r="H44" s="10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activeCell="C11" sqref="C11"/>
    </sheetView>
  </sheetViews>
  <sheetFormatPr defaultRowHeight="14.25" x14ac:dyDescent="0.45"/>
  <cols>
    <col min="1" max="1" width="18.796875" bestFit="1" customWidth="1"/>
    <col min="2" max="2" width="13.1328125" bestFit="1" customWidth="1"/>
    <col min="3" max="4" width="9.46484375" bestFit="1" customWidth="1"/>
    <col min="6" max="6" width="15.796875" bestFit="1" customWidth="1"/>
    <col min="7" max="7" width="18" bestFit="1" customWidth="1"/>
    <col min="8" max="8" width="12.9296875" bestFit="1" customWidth="1"/>
    <col min="9" max="9" width="20.33203125" bestFit="1" customWidth="1"/>
    <col min="10" max="10" width="11.265625" bestFit="1" customWidth="1"/>
  </cols>
  <sheetData>
    <row r="1" spans="1:10" x14ac:dyDescent="0.45">
      <c r="A1" s="3" t="s">
        <v>14</v>
      </c>
    </row>
    <row r="2" spans="1:10" x14ac:dyDescent="0.45">
      <c r="A2" s="3" t="s">
        <v>13</v>
      </c>
      <c r="B2" s="2">
        <f>24.7+273</f>
        <v>297.7</v>
      </c>
    </row>
    <row r="3" spans="1:10" x14ac:dyDescent="0.45">
      <c r="A3" s="3" t="s">
        <v>12</v>
      </c>
      <c r="B3" s="2">
        <v>1</v>
      </c>
    </row>
    <row r="4" spans="1:10" x14ac:dyDescent="0.45">
      <c r="A4" s="3" t="s">
        <v>15</v>
      </c>
      <c r="B4" s="2">
        <v>8.2000000000000003E-2</v>
      </c>
    </row>
    <row r="5" spans="1:10" x14ac:dyDescent="0.45">
      <c r="A5" s="3" t="s">
        <v>16</v>
      </c>
      <c r="B5" s="2">
        <v>237</v>
      </c>
    </row>
    <row r="7" spans="1:10" x14ac:dyDescent="0.45">
      <c r="A7" s="1" t="s">
        <v>2</v>
      </c>
    </row>
    <row r="8" spans="1:10" x14ac:dyDescent="0.45">
      <c r="A8" s="1" t="s">
        <v>3</v>
      </c>
      <c r="B8" s="5">
        <f>(J16+J17+J18+J19+J20+J21)/6</f>
        <v>15.716106754175428</v>
      </c>
    </row>
    <row r="9" spans="1:10" x14ac:dyDescent="0.45">
      <c r="A9" s="1" t="s">
        <v>4</v>
      </c>
      <c r="B9" s="5">
        <f>(J26+J27+J28+J29+J30)/5</f>
        <v>22.104041015636632</v>
      </c>
    </row>
    <row r="10" spans="1:10" x14ac:dyDescent="0.45">
      <c r="A10" s="1" t="s">
        <v>5</v>
      </c>
      <c r="B10" s="5">
        <f>(J35+J36+J37+J38+J39+J40+J41+J42)/8</f>
        <v>16.698050267695141</v>
      </c>
    </row>
    <row r="11" spans="1:10" x14ac:dyDescent="0.45">
      <c r="A11" s="1" t="s">
        <v>6</v>
      </c>
      <c r="B11" s="5">
        <f>(B8+B9+B10)/3</f>
        <v>18.172732679169069</v>
      </c>
    </row>
    <row r="13" spans="1:10" x14ac:dyDescent="0.45">
      <c r="A13" s="1" t="s">
        <v>7</v>
      </c>
      <c r="F13" s="7" t="s">
        <v>17</v>
      </c>
    </row>
    <row r="14" spans="1:10" x14ac:dyDescent="0.45">
      <c r="A14" s="1" t="s">
        <v>8</v>
      </c>
      <c r="B14" s="1" t="s">
        <v>9</v>
      </c>
      <c r="C14" s="1" t="s">
        <v>10</v>
      </c>
      <c r="D14" s="1" t="s">
        <v>11</v>
      </c>
      <c r="F14" s="1" t="s">
        <v>18</v>
      </c>
      <c r="G14" s="1" t="s">
        <v>19</v>
      </c>
      <c r="H14" s="1" t="s">
        <v>20</v>
      </c>
      <c r="I14" s="1" t="s">
        <v>21</v>
      </c>
      <c r="J14" s="1" t="s">
        <v>22</v>
      </c>
    </row>
    <row r="15" spans="1:10" x14ac:dyDescent="0.45">
      <c r="A15" s="2">
        <v>0</v>
      </c>
      <c r="B15" s="2">
        <v>60</v>
      </c>
      <c r="C15" s="2">
        <v>0.73499999999999999</v>
      </c>
      <c r="D15" s="2">
        <v>0.4</v>
      </c>
      <c r="F15" s="5">
        <f t="shared" ref="F15:F21" si="0">C15*D15</f>
        <v>0.29399999999999998</v>
      </c>
      <c r="G15" s="5">
        <f t="shared" ref="G15:G21" si="1">F15*A15</f>
        <v>0</v>
      </c>
      <c r="H15" s="9">
        <f>B15/($B$4*$B$2*1000)</f>
        <v>2.4578680452575436E-3</v>
      </c>
      <c r="I15" s="5">
        <f>$B$5*H15</f>
        <v>0.58251472672603788</v>
      </c>
      <c r="J15" s="5">
        <v>0</v>
      </c>
    </row>
    <row r="16" spans="1:10" x14ac:dyDescent="0.45">
      <c r="A16" s="2">
        <v>60</v>
      </c>
      <c r="B16" s="2">
        <v>52</v>
      </c>
      <c r="C16" s="2">
        <v>0.73099999999999998</v>
      </c>
      <c r="D16" s="2">
        <v>0.4</v>
      </c>
      <c r="F16" s="5">
        <f t="shared" si="0"/>
        <v>0.29239999999999999</v>
      </c>
      <c r="G16" s="5">
        <f t="shared" si="1"/>
        <v>17.544</v>
      </c>
      <c r="H16" s="9">
        <f t="shared" ref="H16:H21" si="2">B16/($B$4*$B$2*1000)</f>
        <v>2.1301523058898709E-3</v>
      </c>
      <c r="I16" s="5">
        <f t="shared" ref="I16:I21" si="3">$B$5*H16</f>
        <v>0.5048460964958994</v>
      </c>
      <c r="J16" s="5">
        <f>(G16/(I16*1000))*100</f>
        <v>3.4751184810126587</v>
      </c>
    </row>
    <row r="17" spans="1:10" x14ac:dyDescent="0.45">
      <c r="A17" s="2">
        <v>120</v>
      </c>
      <c r="B17" s="2">
        <v>48</v>
      </c>
      <c r="C17" s="2">
        <v>0.73099999999999998</v>
      </c>
      <c r="D17" s="2">
        <v>0.4</v>
      </c>
      <c r="F17" s="5">
        <f t="shared" si="0"/>
        <v>0.29239999999999999</v>
      </c>
      <c r="G17" s="5">
        <f t="shared" si="1"/>
        <v>35.088000000000001</v>
      </c>
      <c r="H17" s="9">
        <f t="shared" si="2"/>
        <v>1.9662944362060348E-3</v>
      </c>
      <c r="I17" s="5">
        <f t="shared" si="3"/>
        <v>0.46601178138083021</v>
      </c>
      <c r="J17" s="5">
        <f>(G17/(I17*1000))*100</f>
        <v>7.5294233755274274</v>
      </c>
    </row>
    <row r="18" spans="1:10" x14ac:dyDescent="0.45">
      <c r="A18" s="2">
        <v>180</v>
      </c>
      <c r="B18" s="2">
        <v>44</v>
      </c>
      <c r="C18" s="2">
        <v>0.72899999999999998</v>
      </c>
      <c r="D18" s="2">
        <v>0.4</v>
      </c>
      <c r="F18" s="5">
        <f t="shared" si="0"/>
        <v>0.29160000000000003</v>
      </c>
      <c r="G18" s="5">
        <f t="shared" si="1"/>
        <v>52.488000000000007</v>
      </c>
      <c r="H18" s="9">
        <f t="shared" si="2"/>
        <v>1.8024365665221984E-3</v>
      </c>
      <c r="I18" s="5">
        <f t="shared" si="3"/>
        <v>0.42717746626576103</v>
      </c>
      <c r="J18" s="5">
        <f>(G18/(I18*1000))*100</f>
        <v>12.287164971231302</v>
      </c>
    </row>
    <row r="19" spans="1:10" x14ac:dyDescent="0.45">
      <c r="A19" s="2">
        <v>240</v>
      </c>
      <c r="B19" s="2">
        <v>42</v>
      </c>
      <c r="C19" s="2">
        <v>0.72699999999999998</v>
      </c>
      <c r="D19" s="2">
        <v>0.4</v>
      </c>
      <c r="F19" s="5">
        <f t="shared" si="0"/>
        <v>0.2908</v>
      </c>
      <c r="G19" s="5">
        <f t="shared" si="1"/>
        <v>69.792000000000002</v>
      </c>
      <c r="H19" s="9">
        <f t="shared" si="2"/>
        <v>1.7205076316802804E-3</v>
      </c>
      <c r="I19" s="5">
        <f t="shared" si="3"/>
        <v>0.40776030870822644</v>
      </c>
      <c r="J19" s="5">
        <f>(G19/(I19*1000))*100</f>
        <v>17.11593760096444</v>
      </c>
    </row>
    <row r="20" spans="1:10" x14ac:dyDescent="0.45">
      <c r="A20" s="2">
        <v>300</v>
      </c>
      <c r="B20" s="2">
        <v>38</v>
      </c>
      <c r="C20" s="2">
        <v>0.72</v>
      </c>
      <c r="D20" s="2">
        <v>0.4</v>
      </c>
      <c r="F20" s="5">
        <f t="shared" si="0"/>
        <v>0.28799999999999998</v>
      </c>
      <c r="G20" s="5">
        <f t="shared" si="1"/>
        <v>86.399999999999991</v>
      </c>
      <c r="H20" s="9">
        <f t="shared" si="2"/>
        <v>1.5566497619964443E-3</v>
      </c>
      <c r="I20" s="5">
        <f t="shared" si="3"/>
        <v>0.36892599359315731</v>
      </c>
      <c r="J20" s="5">
        <f>(G20/(I20*1000))*100</f>
        <v>23.4193311125916</v>
      </c>
    </row>
    <row r="21" spans="1:10" x14ac:dyDescent="0.45">
      <c r="A21" s="2">
        <v>360</v>
      </c>
      <c r="B21" s="2">
        <v>35</v>
      </c>
      <c r="C21" s="2">
        <v>0.71899999999999997</v>
      </c>
      <c r="D21" s="2">
        <v>0.4</v>
      </c>
      <c r="F21" s="5">
        <f t="shared" si="0"/>
        <v>0.28760000000000002</v>
      </c>
      <c r="G21" s="5">
        <f t="shared" si="1"/>
        <v>103.536</v>
      </c>
      <c r="H21" s="9">
        <f t="shared" si="2"/>
        <v>1.4337563597335669E-3</v>
      </c>
      <c r="I21" s="5">
        <f t="shared" si="3"/>
        <v>0.33980025725685536</v>
      </c>
      <c r="J21" s="5">
        <f>(G21/(I21*1000))*100</f>
        <v>30.469664983725135</v>
      </c>
    </row>
    <row r="23" spans="1:10" x14ac:dyDescent="0.45">
      <c r="A23" s="1" t="s">
        <v>23</v>
      </c>
      <c r="F23" s="1" t="s">
        <v>24</v>
      </c>
    </row>
    <row r="24" spans="1:10" x14ac:dyDescent="0.45">
      <c r="A24" s="1" t="s">
        <v>8</v>
      </c>
      <c r="B24" s="1" t="s">
        <v>9</v>
      </c>
      <c r="C24" s="1" t="s">
        <v>10</v>
      </c>
      <c r="D24" s="1" t="s">
        <v>11</v>
      </c>
      <c r="F24" s="1" t="s">
        <v>18</v>
      </c>
      <c r="G24" s="1" t="s">
        <v>19</v>
      </c>
      <c r="H24" s="1" t="s">
        <v>20</v>
      </c>
      <c r="I24" s="1" t="s">
        <v>21</v>
      </c>
      <c r="J24" s="1" t="s">
        <v>22</v>
      </c>
    </row>
    <row r="25" spans="1:10" x14ac:dyDescent="0.45">
      <c r="A25" s="2">
        <v>0</v>
      </c>
      <c r="B25" s="2">
        <v>35</v>
      </c>
      <c r="C25" s="2">
        <v>0.94599999999999995</v>
      </c>
      <c r="D25" s="2">
        <v>0</v>
      </c>
      <c r="F25" s="2">
        <f t="shared" ref="F25:F30" si="4">C25*D25</f>
        <v>0</v>
      </c>
      <c r="G25" s="5">
        <f t="shared" ref="G25:G30" si="5">F25*A25</f>
        <v>0</v>
      </c>
      <c r="H25" s="9">
        <f>B25/($B$4*$B$2*1000)</f>
        <v>1.4337563597335669E-3</v>
      </c>
      <c r="I25" s="5">
        <f>$B$5*H25</f>
        <v>0.33980025725685536</v>
      </c>
      <c r="J25" s="5">
        <v>0</v>
      </c>
    </row>
    <row r="26" spans="1:10" x14ac:dyDescent="0.45">
      <c r="A26" s="2">
        <v>60</v>
      </c>
      <c r="B26" s="2">
        <v>30</v>
      </c>
      <c r="C26" s="2">
        <v>0.72299999999999998</v>
      </c>
      <c r="D26" s="2">
        <v>0.4</v>
      </c>
      <c r="F26" s="2">
        <f t="shared" si="4"/>
        <v>0.28920000000000001</v>
      </c>
      <c r="G26" s="5">
        <f t="shared" si="5"/>
        <v>17.352</v>
      </c>
      <c r="H26" s="9">
        <f t="shared" ref="H26:H30" si="6">B26/($B$4*$B$2*1000)</f>
        <v>1.2289340226287718E-3</v>
      </c>
      <c r="I26" s="5">
        <f t="shared" ref="I26:I30" si="7">$B$5*H26</f>
        <v>0.29125736336301894</v>
      </c>
      <c r="J26" s="5">
        <f>(G26/(I26*1000))*100</f>
        <v>5.9576176202531634</v>
      </c>
    </row>
    <row r="27" spans="1:10" x14ac:dyDescent="0.45">
      <c r="A27" s="2">
        <v>120</v>
      </c>
      <c r="B27" s="2">
        <v>26</v>
      </c>
      <c r="C27" s="2">
        <v>0.71499999999999997</v>
      </c>
      <c r="D27" s="2">
        <v>0.4</v>
      </c>
      <c r="F27" s="2">
        <f t="shared" si="4"/>
        <v>0.28599999999999998</v>
      </c>
      <c r="G27" s="5">
        <f t="shared" si="5"/>
        <v>34.32</v>
      </c>
      <c r="H27" s="9">
        <f t="shared" si="6"/>
        <v>1.0650761529449354E-3</v>
      </c>
      <c r="I27" s="5">
        <f t="shared" si="7"/>
        <v>0.2524230482479497</v>
      </c>
      <c r="J27" s="5">
        <f>(G27/(I27*1000))*100</f>
        <v>13.596222784810127</v>
      </c>
    </row>
    <row r="28" spans="1:10" x14ac:dyDescent="0.45">
      <c r="A28" s="2">
        <v>180</v>
      </c>
      <c r="B28" s="2">
        <v>24</v>
      </c>
      <c r="C28" s="2">
        <v>0.71</v>
      </c>
      <c r="D28" s="2">
        <v>0.36</v>
      </c>
      <c r="F28" s="2">
        <f t="shared" si="4"/>
        <v>0.25559999999999999</v>
      </c>
      <c r="G28" s="5">
        <f t="shared" si="5"/>
        <v>46.007999999999996</v>
      </c>
      <c r="H28" s="9">
        <f t="shared" si="6"/>
        <v>9.8314721810301739E-4</v>
      </c>
      <c r="I28" s="5">
        <f t="shared" si="7"/>
        <v>0.23300589069041511</v>
      </c>
      <c r="J28" s="5">
        <f>(G28/(I28*1000))*100</f>
        <v>19.745423544303797</v>
      </c>
    </row>
    <row r="29" spans="1:10" x14ac:dyDescent="0.45">
      <c r="A29" s="2">
        <v>240</v>
      </c>
      <c r="B29" s="2">
        <v>20</v>
      </c>
      <c r="C29" s="2">
        <v>0.70499999999999996</v>
      </c>
      <c r="D29" s="2">
        <v>0.36</v>
      </c>
      <c r="F29" s="2">
        <f t="shared" si="4"/>
        <v>0.25379999999999997</v>
      </c>
      <c r="G29" s="5">
        <f t="shared" si="5"/>
        <v>60.911999999999992</v>
      </c>
      <c r="H29" s="9">
        <f t="shared" si="6"/>
        <v>8.1928934841918116E-4</v>
      </c>
      <c r="I29" s="5">
        <f t="shared" si="7"/>
        <v>0.19417157557534592</v>
      </c>
      <c r="J29" s="5">
        <f>(G29/(I29*1000))*100</f>
        <v>31.370194025316454</v>
      </c>
    </row>
    <row r="30" spans="1:10" x14ac:dyDescent="0.45">
      <c r="A30" s="2">
        <v>300</v>
      </c>
      <c r="B30" s="2">
        <v>17</v>
      </c>
      <c r="C30" s="2">
        <v>0.60899999999999999</v>
      </c>
      <c r="D30" s="2">
        <v>0.36</v>
      </c>
      <c r="F30" s="2">
        <f t="shared" si="4"/>
        <v>0.21923999999999999</v>
      </c>
      <c r="G30" s="5">
        <f t="shared" si="5"/>
        <v>65.771999999999991</v>
      </c>
      <c r="H30" s="9">
        <f t="shared" si="6"/>
        <v>6.9639594615630396E-4</v>
      </c>
      <c r="I30" s="5">
        <f t="shared" si="7"/>
        <v>0.16504583923904403</v>
      </c>
      <c r="J30" s="5">
        <f>(G30/(I30*1000))*100</f>
        <v>39.850747103499629</v>
      </c>
    </row>
    <row r="32" spans="1:10" x14ac:dyDescent="0.45">
      <c r="A32" s="1" t="s">
        <v>25</v>
      </c>
      <c r="F32" s="1" t="s">
        <v>26</v>
      </c>
    </row>
    <row r="33" spans="1:10" x14ac:dyDescent="0.45">
      <c r="A33" s="1" t="s">
        <v>8</v>
      </c>
      <c r="B33" s="1" t="s">
        <v>9</v>
      </c>
      <c r="C33" s="1" t="s">
        <v>10</v>
      </c>
      <c r="D33" s="1" t="s">
        <v>11</v>
      </c>
      <c r="F33" s="1" t="s">
        <v>18</v>
      </c>
      <c r="G33" s="1" t="s">
        <v>19</v>
      </c>
      <c r="H33" s="1" t="s">
        <v>20</v>
      </c>
      <c r="I33" s="1" t="s">
        <v>21</v>
      </c>
      <c r="J33" s="1" t="s">
        <v>22</v>
      </c>
    </row>
    <row r="34" spans="1:10" x14ac:dyDescent="0.45">
      <c r="A34" s="2">
        <v>0</v>
      </c>
      <c r="B34" s="2">
        <v>17</v>
      </c>
      <c r="C34" s="2">
        <v>0.96599999999999997</v>
      </c>
      <c r="D34" s="2">
        <v>0</v>
      </c>
      <c r="F34" s="5">
        <f t="shared" ref="F34:F43" si="8">C34*D34</f>
        <v>0</v>
      </c>
      <c r="G34" s="5">
        <f t="shared" ref="G34:G43" si="9">F34*A34</f>
        <v>0</v>
      </c>
      <c r="H34" s="8">
        <f>B34/($B$4*$B$2*1000)</f>
        <v>6.9639594615630396E-4</v>
      </c>
      <c r="I34" s="5">
        <f>$B$5*H34</f>
        <v>0.16504583923904403</v>
      </c>
      <c r="J34" s="5">
        <v>0</v>
      </c>
    </row>
    <row r="35" spans="1:10" x14ac:dyDescent="0.45">
      <c r="A35" s="2">
        <v>60</v>
      </c>
      <c r="B35" s="2">
        <v>14</v>
      </c>
      <c r="C35" s="2">
        <v>0.69099999999999995</v>
      </c>
      <c r="D35" s="2">
        <v>0.36</v>
      </c>
      <c r="F35" s="5">
        <f t="shared" si="8"/>
        <v>0.24875999999999998</v>
      </c>
      <c r="G35" s="5">
        <f t="shared" si="9"/>
        <v>14.925599999999999</v>
      </c>
      <c r="H35" s="8">
        <f t="shared" ref="H35:H43" si="10">B35/($B$4*$B$2*1000)</f>
        <v>5.7350254389342676E-4</v>
      </c>
      <c r="I35" s="5">
        <f t="shared" ref="I35:I43" si="11">$B$5*H35</f>
        <v>0.13592010290274215</v>
      </c>
      <c r="J35" s="5">
        <f>(G35/(I35*1000))*100</f>
        <v>10.981157077757686</v>
      </c>
    </row>
    <row r="36" spans="1:10" x14ac:dyDescent="0.45">
      <c r="A36" s="2">
        <v>120</v>
      </c>
      <c r="B36" s="2">
        <v>10</v>
      </c>
      <c r="C36" s="2">
        <v>0.65500000000000003</v>
      </c>
      <c r="D36" s="2">
        <v>0.33</v>
      </c>
      <c r="F36" s="5">
        <f t="shared" si="8"/>
        <v>0.21615000000000001</v>
      </c>
      <c r="G36" s="5">
        <f t="shared" si="9"/>
        <v>25.938000000000002</v>
      </c>
      <c r="H36" s="8">
        <f t="shared" si="10"/>
        <v>4.0964467420959058E-4</v>
      </c>
      <c r="I36" s="5">
        <f t="shared" si="11"/>
        <v>9.7085787787672961E-2</v>
      </c>
      <c r="J36" s="5">
        <f>(G36/(I36*1000))*100</f>
        <v>26.716577772151908</v>
      </c>
    </row>
    <row r="37" spans="1:10" x14ac:dyDescent="0.45">
      <c r="A37" s="2">
        <v>180</v>
      </c>
      <c r="B37" s="2">
        <v>8</v>
      </c>
      <c r="C37" s="2">
        <v>0.438</v>
      </c>
      <c r="D37" s="2">
        <v>0.21</v>
      </c>
      <c r="F37" s="5">
        <f t="shared" si="8"/>
        <v>9.1979999999999992E-2</v>
      </c>
      <c r="G37" s="5">
        <f t="shared" si="9"/>
        <v>16.5564</v>
      </c>
      <c r="H37" s="8">
        <f t="shared" si="10"/>
        <v>3.2771573936767246E-4</v>
      </c>
      <c r="I37" s="5">
        <f t="shared" si="11"/>
        <v>7.7668630230138369E-2</v>
      </c>
      <c r="J37" s="5">
        <f>(G37/(I37*1000))*100</f>
        <v>21.316714291139242</v>
      </c>
    </row>
    <row r="38" spans="1:10" x14ac:dyDescent="0.45">
      <c r="A38" s="2">
        <v>240</v>
      </c>
      <c r="B38" s="2">
        <v>7</v>
      </c>
      <c r="C38" s="2">
        <v>0.28899999999999998</v>
      </c>
      <c r="D38" s="2">
        <v>0.14000000000000001</v>
      </c>
      <c r="F38" s="5">
        <f t="shared" si="8"/>
        <v>4.0460000000000003E-2</v>
      </c>
      <c r="G38" s="5">
        <f t="shared" si="9"/>
        <v>9.7103999999999999</v>
      </c>
      <c r="H38" s="8">
        <f t="shared" si="10"/>
        <v>2.8675127194671338E-4</v>
      </c>
      <c r="I38" s="5">
        <f t="shared" si="11"/>
        <v>6.7960051451371073E-2</v>
      </c>
      <c r="J38" s="5">
        <f>(G38/(I38*1000))*100</f>
        <v>14.288394126582279</v>
      </c>
    </row>
    <row r="39" spans="1:10" x14ac:dyDescent="0.45">
      <c r="A39" s="2">
        <v>300</v>
      </c>
      <c r="B39" s="2">
        <v>5</v>
      </c>
      <c r="C39" s="2">
        <v>0.217</v>
      </c>
      <c r="D39" s="2">
        <v>0.11</v>
      </c>
      <c r="F39" s="5">
        <f t="shared" si="8"/>
        <v>2.3869999999999999E-2</v>
      </c>
      <c r="G39" s="5">
        <f t="shared" si="9"/>
        <v>7.1609999999999996</v>
      </c>
      <c r="H39" s="8">
        <f t="shared" si="10"/>
        <v>2.0482233710479529E-4</v>
      </c>
      <c r="I39" s="5">
        <f t="shared" si="11"/>
        <v>4.8542893893836481E-2</v>
      </c>
      <c r="J39" s="5">
        <f>(G39/(I39*1000))*100</f>
        <v>14.75190172151899</v>
      </c>
    </row>
    <row r="40" spans="1:10" x14ac:dyDescent="0.45">
      <c r="A40" s="2">
        <v>360</v>
      </c>
      <c r="B40" s="2">
        <v>4</v>
      </c>
      <c r="C40" s="2">
        <v>0.16800000000000001</v>
      </c>
      <c r="D40" s="2">
        <v>0.1</v>
      </c>
      <c r="F40" s="5">
        <f t="shared" si="8"/>
        <v>1.6800000000000002E-2</v>
      </c>
      <c r="G40" s="5">
        <f t="shared" si="9"/>
        <v>6.0480000000000009</v>
      </c>
      <c r="H40" s="8">
        <f t="shared" si="10"/>
        <v>1.6385786968383623E-4</v>
      </c>
      <c r="I40" s="5">
        <f t="shared" si="11"/>
        <v>3.8834315115069185E-2</v>
      </c>
      <c r="J40" s="5">
        <f>(G40/(I40*1000))*100</f>
        <v>15.57385518987342</v>
      </c>
    </row>
    <row r="41" spans="1:10" x14ac:dyDescent="0.45">
      <c r="A41" s="2">
        <v>420</v>
      </c>
      <c r="B41" s="2">
        <v>4</v>
      </c>
      <c r="C41" s="2">
        <v>0.128</v>
      </c>
      <c r="D41" s="2">
        <v>0.09</v>
      </c>
      <c r="F41" s="5">
        <f t="shared" si="8"/>
        <v>1.1519999999999999E-2</v>
      </c>
      <c r="G41" s="5">
        <f t="shared" si="9"/>
        <v>4.8383999999999991</v>
      </c>
      <c r="H41" s="8">
        <f t="shared" si="10"/>
        <v>1.6385786968383623E-4</v>
      </c>
      <c r="I41" s="5">
        <f t="shared" si="11"/>
        <v>3.8834315115069185E-2</v>
      </c>
      <c r="J41" s="5">
        <f>(G41/(I41*1000))*100</f>
        <v>12.459084151898733</v>
      </c>
    </row>
    <row r="42" spans="1:10" x14ac:dyDescent="0.45">
      <c r="A42" s="2">
        <v>480</v>
      </c>
      <c r="B42" s="2">
        <v>2</v>
      </c>
      <c r="C42" s="2">
        <v>0.68</v>
      </c>
      <c r="D42" s="2">
        <v>0.34</v>
      </c>
      <c r="F42" s="5">
        <f t="shared" si="8"/>
        <v>0.23120000000000004</v>
      </c>
      <c r="G42" s="5">
        <f t="shared" si="9"/>
        <v>110.97600000000003</v>
      </c>
      <c r="H42" s="8">
        <f t="shared" si="10"/>
        <v>8.1928934841918116E-5</v>
      </c>
      <c r="I42" s="5">
        <f t="shared" si="11"/>
        <v>1.9417157557534592E-2</v>
      </c>
      <c r="J42" s="5">
        <f>((I42*1000)/G42)*100</f>
        <v>17.496717810638867</v>
      </c>
    </row>
    <row r="43" spans="1:10" x14ac:dyDescent="0.45">
      <c r="A43" s="2">
        <v>540</v>
      </c>
      <c r="B43" s="2">
        <v>0</v>
      </c>
      <c r="C43" s="2">
        <v>0.44500000000000001</v>
      </c>
      <c r="D43" s="2">
        <v>0.21</v>
      </c>
      <c r="F43" s="5">
        <f t="shared" si="8"/>
        <v>9.3449999999999991E-2</v>
      </c>
      <c r="G43" s="5">
        <f t="shared" si="9"/>
        <v>50.462999999999994</v>
      </c>
      <c r="H43" s="8">
        <f t="shared" si="10"/>
        <v>0</v>
      </c>
      <c r="I43" s="5">
        <f t="shared" si="11"/>
        <v>0</v>
      </c>
      <c r="J43" s="5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5" sqref="J15"/>
    </sheetView>
  </sheetViews>
  <sheetFormatPr defaultRowHeight="14.25" x14ac:dyDescent="0.4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0" sqref="H10"/>
    </sheetView>
  </sheetViews>
  <sheetFormatPr defaultRowHeight="14.25" x14ac:dyDescent="0.4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4.25" x14ac:dyDescent="0.4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electrolyzer data &amp; analysis</vt:lpstr>
      <vt:lpstr>fuel cell data &amp; analysis</vt:lpstr>
      <vt:lpstr>electrolyzer efficiency graph</vt:lpstr>
      <vt:lpstr>fuel cell efficiency graph</vt:lpstr>
      <vt:lpstr>analysis</vt:lpstr>
    </vt:vector>
  </TitlesOfParts>
  <Company>Humboldt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alc1126</dc:creator>
  <cp:lastModifiedBy>Alexis Clemente</cp:lastModifiedBy>
  <dcterms:created xsi:type="dcterms:W3CDTF">2016-12-02T00:13:09Z</dcterms:created>
  <dcterms:modified xsi:type="dcterms:W3CDTF">2016-12-10T07:50:07Z</dcterms:modified>
</cp:coreProperties>
</file>