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chartsheets/sheet2.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style1.xml" ContentType="application/vnd.ms-office.chartstyle+xml"/>
  <Override PartName="/xl/charts/colors1.xml" ContentType="application/vnd.ms-office.chartcolorstyle+xml"/>
  <Override PartName="/xl/charts/style2.xml" ContentType="application/vnd.ms-office.chartstyle+xml"/>
  <Override PartName="/xl/charts/colors2.xml" ContentType="application/vnd.ms-office.chartcolorstyle+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6819"/>
  <workbookPr autoCompressPictures="0"/>
  <bookViews>
    <workbookView xWindow="0" yWindow="0" windowWidth="18100" windowHeight="13480" firstSheet="1" activeTab="2"/>
  </bookViews>
  <sheets>
    <sheet name="electrolyzer data" sheetId="1" r:id="rId1"/>
    <sheet name="electrolyzer efficiency plot" sheetId="5" r:id="rId2"/>
    <sheet name="fuel cell data" sheetId="3" r:id="rId3"/>
    <sheet name="fuel cell efficiency plot" sheetId="6" r:id="rId4"/>
    <sheet name="Analysis Questions" sheetId="7" r:id="rId5"/>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1" l="1"/>
  <c r="I19" i="1"/>
  <c r="F19" i="1"/>
  <c r="G19" i="1"/>
  <c r="J19" i="1"/>
  <c r="H20" i="1"/>
  <c r="I20" i="1"/>
  <c r="F20" i="1"/>
  <c r="G20" i="1"/>
  <c r="J20" i="1"/>
  <c r="H21" i="1"/>
  <c r="I21" i="1"/>
  <c r="F21" i="1"/>
  <c r="G21" i="1"/>
  <c r="J21" i="1"/>
  <c r="H22" i="1"/>
  <c r="I22" i="1"/>
  <c r="F22" i="1"/>
  <c r="G22" i="1"/>
  <c r="J22" i="1"/>
  <c r="H23" i="1"/>
  <c r="I23" i="1"/>
  <c r="F23" i="1"/>
  <c r="G23" i="1"/>
  <c r="J23" i="1"/>
  <c r="H24" i="1"/>
  <c r="I24" i="1"/>
  <c r="F24" i="1"/>
  <c r="G24" i="1"/>
  <c r="J24" i="1"/>
  <c r="K24" i="1"/>
  <c r="H12" i="1"/>
  <c r="I12" i="1"/>
  <c r="F12" i="1"/>
  <c r="G12" i="1"/>
  <c r="J12" i="1"/>
  <c r="H13" i="1"/>
  <c r="I13" i="1"/>
  <c r="F13" i="1"/>
  <c r="G13" i="1"/>
  <c r="J13" i="1"/>
  <c r="H14" i="1"/>
  <c r="I14" i="1"/>
  <c r="F14" i="1"/>
  <c r="G14" i="1"/>
  <c r="J14" i="1"/>
  <c r="H15" i="1"/>
  <c r="I15" i="1"/>
  <c r="F15" i="1"/>
  <c r="G15" i="1"/>
  <c r="J15" i="1"/>
  <c r="H16" i="1"/>
  <c r="I16" i="1"/>
  <c r="F16" i="1"/>
  <c r="G16" i="1"/>
  <c r="J16" i="1"/>
  <c r="H17" i="1"/>
  <c r="I17" i="1"/>
  <c r="F17" i="1"/>
  <c r="G17" i="1"/>
  <c r="J17" i="1"/>
  <c r="K17" i="1"/>
  <c r="H4" i="1"/>
  <c r="I4" i="1"/>
  <c r="F4" i="1"/>
  <c r="G4" i="1"/>
  <c r="J4" i="1"/>
  <c r="H5" i="1"/>
  <c r="I5" i="1"/>
  <c r="F5" i="1"/>
  <c r="G5" i="1"/>
  <c r="J5" i="1"/>
  <c r="H6" i="1"/>
  <c r="I6" i="1"/>
  <c r="F6" i="1"/>
  <c r="G6" i="1"/>
  <c r="J6" i="1"/>
  <c r="H7" i="1"/>
  <c r="I7" i="1"/>
  <c r="F7" i="1"/>
  <c r="G7" i="1"/>
  <c r="J7" i="1"/>
  <c r="H8" i="1"/>
  <c r="I8" i="1"/>
  <c r="F8" i="1"/>
  <c r="G8" i="1"/>
  <c r="J8" i="1"/>
  <c r="H9" i="1"/>
  <c r="I9" i="1"/>
  <c r="F9" i="1"/>
  <c r="G9" i="1"/>
  <c r="J9" i="1"/>
  <c r="H10" i="1"/>
  <c r="I10" i="1"/>
  <c r="F10" i="1"/>
  <c r="G10" i="1"/>
  <c r="J10" i="1"/>
  <c r="K10" i="1"/>
  <c r="M24" i="1"/>
  <c r="H5" i="3"/>
  <c r="I5" i="3"/>
  <c r="F5" i="3"/>
  <c r="G5" i="3"/>
  <c r="J5" i="3"/>
  <c r="H6" i="3"/>
  <c r="I6" i="3"/>
  <c r="F6" i="3"/>
  <c r="G6" i="3"/>
  <c r="J6" i="3"/>
  <c r="H7" i="3"/>
  <c r="I7" i="3"/>
  <c r="F7" i="3"/>
  <c r="G7" i="3"/>
  <c r="J7" i="3"/>
  <c r="H8" i="3"/>
  <c r="I8" i="3"/>
  <c r="F8" i="3"/>
  <c r="G8" i="3"/>
  <c r="J8" i="3"/>
  <c r="H9" i="3"/>
  <c r="I9" i="3"/>
  <c r="F9" i="3"/>
  <c r="G9" i="3"/>
  <c r="J9" i="3"/>
  <c r="H10" i="3"/>
  <c r="I10" i="3"/>
  <c r="F10" i="3"/>
  <c r="G10" i="3"/>
  <c r="J10" i="3"/>
  <c r="H11" i="3"/>
  <c r="I11" i="3"/>
  <c r="F11" i="3"/>
  <c r="G11" i="3"/>
  <c r="J11" i="3"/>
  <c r="H12" i="3"/>
  <c r="I12" i="3"/>
  <c r="F12" i="3"/>
  <c r="G12" i="3"/>
  <c r="J12" i="3"/>
  <c r="H13" i="3"/>
  <c r="I13" i="3"/>
  <c r="F13" i="3"/>
  <c r="G13" i="3"/>
  <c r="J13" i="3"/>
  <c r="K13" i="3"/>
  <c r="H16" i="3"/>
  <c r="I16" i="3"/>
  <c r="F16" i="3"/>
  <c r="G16" i="3"/>
  <c r="J16" i="3"/>
  <c r="H17" i="3"/>
  <c r="I17" i="3"/>
  <c r="F17" i="3"/>
  <c r="G17" i="3"/>
  <c r="J17" i="3"/>
  <c r="H18" i="3"/>
  <c r="I18" i="3"/>
  <c r="F18" i="3"/>
  <c r="G18" i="3"/>
  <c r="J18" i="3"/>
  <c r="H19" i="3"/>
  <c r="I19" i="3"/>
  <c r="F19" i="3"/>
  <c r="G19" i="3"/>
  <c r="J19" i="3"/>
  <c r="H20" i="3"/>
  <c r="I20" i="3"/>
  <c r="F20" i="3"/>
  <c r="G20" i="3"/>
  <c r="J20" i="3"/>
  <c r="H21" i="3"/>
  <c r="I21" i="3"/>
  <c r="F21" i="3"/>
  <c r="G21" i="3"/>
  <c r="J21" i="3"/>
  <c r="H22" i="3"/>
  <c r="I22" i="3"/>
  <c r="F22" i="3"/>
  <c r="G22" i="3"/>
  <c r="J22" i="3"/>
  <c r="K22" i="3"/>
  <c r="H25" i="3"/>
  <c r="I25" i="3"/>
  <c r="F25" i="3"/>
  <c r="G25" i="3"/>
  <c r="J25" i="3"/>
  <c r="H26" i="3"/>
  <c r="I26" i="3"/>
  <c r="F26" i="3"/>
  <c r="G26" i="3"/>
  <c r="J26" i="3"/>
  <c r="H27" i="3"/>
  <c r="I27" i="3"/>
  <c r="F27" i="3"/>
  <c r="G27" i="3"/>
  <c r="J27" i="3"/>
  <c r="H28" i="3"/>
  <c r="I28" i="3"/>
  <c r="F28" i="3"/>
  <c r="G28" i="3"/>
  <c r="J28" i="3"/>
  <c r="H29" i="3"/>
  <c r="I29" i="3"/>
  <c r="F29" i="3"/>
  <c r="G29" i="3"/>
  <c r="J29" i="3"/>
  <c r="H30" i="3"/>
  <c r="I30" i="3"/>
  <c r="F30" i="3"/>
  <c r="G30" i="3"/>
  <c r="J30" i="3"/>
  <c r="H31" i="3"/>
  <c r="I31" i="3"/>
  <c r="F31" i="3"/>
  <c r="G31" i="3"/>
  <c r="J31" i="3"/>
  <c r="H32" i="3"/>
  <c r="I32" i="3"/>
  <c r="F32" i="3"/>
  <c r="G32" i="3"/>
  <c r="J32" i="3"/>
  <c r="K32" i="3"/>
  <c r="M32" i="3"/>
  <c r="H24" i="3"/>
  <c r="H15" i="3"/>
  <c r="I15" i="3"/>
  <c r="F15" i="3"/>
  <c r="G15" i="3"/>
  <c r="J15" i="3"/>
  <c r="I24" i="3"/>
  <c r="F24" i="3"/>
  <c r="G24" i="3"/>
  <c r="J24" i="3"/>
  <c r="H4" i="3"/>
  <c r="I4" i="3"/>
  <c r="F4" i="3"/>
  <c r="G4" i="3"/>
  <c r="J4" i="3"/>
</calcChain>
</file>

<file path=xl/sharedStrings.xml><?xml version="1.0" encoding="utf-8"?>
<sst xmlns="http://schemas.openxmlformats.org/spreadsheetml/2006/main" count="54" uniqueCount="38">
  <si>
    <t>trial</t>
  </si>
  <si>
    <t>time (s)</t>
  </si>
  <si>
    <t>H vol (mL)</t>
  </si>
  <si>
    <t>voltage (V)</t>
  </si>
  <si>
    <t>current (A)</t>
  </si>
  <si>
    <t>current(A)</t>
  </si>
  <si>
    <t>P=</t>
  </si>
  <si>
    <t>R=</t>
  </si>
  <si>
    <t>T=</t>
  </si>
  <si>
    <t>power (w, J/s)</t>
  </si>
  <si>
    <t>energy (KJ)</t>
  </si>
  <si>
    <t>power (w, J?s)</t>
  </si>
  <si>
    <t>energy (kJ)</t>
  </si>
  <si>
    <t>moles of H</t>
  </si>
  <si>
    <t>efficency (%)</t>
  </si>
  <si>
    <t>chemical energy (kJ)</t>
  </si>
  <si>
    <t>chemical energy in (kJ)</t>
  </si>
  <si>
    <t>average</t>
  </si>
  <si>
    <t>electrolyzer? What is the “wire to wire” efficiency of this energy storage system, from</t>
  </si>
  <si>
    <t>electricity in to electricity out?</t>
  </si>
  <si>
    <t>2. Research charge/discharge cycle efficiency for a battery and compare this with the</t>
  </si>
  <si>
    <t>electrolyzer/fuel cell system. With this in mind, what arguments might there be for</t>
  </si>
  <si>
    <t>choosing a fuel cell vehicle over a battery electric vehicle?</t>
  </si>
  <si>
    <t>3. If you could improve the efficiency of one component of the system (the electrolyzer</t>
  </si>
  <si>
    <t>or the fuel cell), which would you choose? Why?</t>
  </si>
  <si>
    <t>4. As shown in the Energy Flow Diagram above, the fan motor itself represents another</t>
  </si>
  <si>
    <t>energy conversion process where electrical energy is converted to mechanical energy,</t>
  </si>
  <si>
    <t>with associated energy losses as heat and noise. How could you modify this experiment</t>
  </si>
  <si>
    <t>to measure the efficiency of this step?</t>
  </si>
  <si>
    <t>5. In scaling this system up to an industrial level, what changes would you expect to see</t>
  </si>
  <si>
    <t>in relative performance and efficiencies of the various components? What opportunities</t>
  </si>
  <si>
    <t>do you see for recovering “waste” energy from the processes?</t>
  </si>
  <si>
    <t xml:space="preserve">1. What is the average efficiency of your fuel cell? What is the average efficiency of your  </t>
  </si>
  <si>
    <t>49.47 was the average efficiency of the fuel cell. 7.346 was the effieciency of the electrolyzer. The wire to wire efficiency is 3.634.</t>
  </si>
  <si>
    <t>We can see from the answers given above that the efficiency problem is due to the electrolyzer. Therefore the efficiency of the fuel cell is on par with that of an electric battery in a vehicle.</t>
  </si>
  <si>
    <t>As stated above the problem in efficiency lies with the electrolyzer so I choose you pikachu!</t>
  </si>
  <si>
    <t>I believe we would need a device that would be able to read the kinetic energy from the fan and give out a reading.</t>
  </si>
  <si>
    <t>I would think that scaling this system up would come with obvious things like increased cost, but other than that I thik that all of the consequences would be positive, i.e. incresead effieciencies.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</si>
</sst>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0000"/>
    <numFmt numFmtId="166" formatCode="0.000"/>
  </numFmts>
  <fonts count="2" x14ac:knownFonts="1">
    <font>
      <sz val="11"/>
      <color theme="1"/>
      <name val="Calibri"/>
      <family val="2"/>
      <scheme val="minor"/>
    </font>
    <font>
      <b/>
      <sz val="11"/>
      <color theme="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7"/>
        <bgColor indexed="64"/>
      </patternFill>
    </fill>
    <fill>
      <patternFill patternType="solid">
        <fgColor theme="4"/>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2"/>
        <bgColor indexed="64"/>
      </patternFill>
    </fill>
    <fill>
      <patternFill patternType="solid">
        <fgColor rgb="FFFF0000"/>
        <bgColor indexed="64"/>
      </patternFill>
    </fill>
    <fill>
      <patternFill patternType="solid">
        <fgColor theme="5"/>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33">
    <xf numFmtId="0" fontId="0" fillId="0" borderId="0" xfId="0"/>
    <xf numFmtId="0" fontId="0" fillId="2" borderId="0" xfId="0" applyFill="1" applyAlignment="1">
      <alignment horizontal="right"/>
    </xf>
    <xf numFmtId="0" fontId="0" fillId="2" borderId="0" xfId="0" applyFill="1"/>
    <xf numFmtId="0" fontId="0" fillId="3" borderId="0" xfId="0" applyFill="1"/>
    <xf numFmtId="0" fontId="0" fillId="3" borderId="0" xfId="0" applyFill="1" applyAlignment="1">
      <alignment wrapText="1"/>
    </xf>
    <xf numFmtId="0" fontId="0" fillId="4" borderId="0" xfId="0" applyFill="1"/>
    <xf numFmtId="0" fontId="0" fillId="4" borderId="1" xfId="0" applyFill="1" applyBorder="1"/>
    <xf numFmtId="0" fontId="0" fillId="3" borderId="1" xfId="0" applyFill="1" applyBorder="1"/>
    <xf numFmtId="0" fontId="0" fillId="3" borderId="1" xfId="0" applyFill="1" applyBorder="1" applyAlignment="1">
      <alignment wrapText="1"/>
    </xf>
    <xf numFmtId="0" fontId="0" fillId="5" borderId="1" xfId="0" applyFill="1" applyBorder="1"/>
    <xf numFmtId="0" fontId="0" fillId="0" borderId="1" xfId="0" applyBorder="1"/>
    <xf numFmtId="0" fontId="0" fillId="0" borderId="2" xfId="0" applyBorder="1"/>
    <xf numFmtId="164" fontId="0" fillId="0" borderId="2" xfId="0" applyNumberFormat="1" applyBorder="1"/>
    <xf numFmtId="165" fontId="0" fillId="0" borderId="2" xfId="0" applyNumberFormat="1" applyBorder="1"/>
    <xf numFmtId="2" fontId="0" fillId="0" borderId="2" xfId="0" applyNumberFormat="1" applyBorder="1"/>
    <xf numFmtId="0" fontId="0" fillId="6" borderId="1" xfId="0" applyFill="1" applyBorder="1"/>
    <xf numFmtId="164" fontId="0" fillId="6" borderId="1" xfId="0" applyNumberFormat="1" applyFill="1" applyBorder="1"/>
    <xf numFmtId="165" fontId="0" fillId="6" borderId="1" xfId="0" applyNumberFormat="1" applyFill="1" applyBorder="1"/>
    <xf numFmtId="2" fontId="0" fillId="6" borderId="1" xfId="0" applyNumberFormat="1" applyFill="1" applyBorder="1"/>
    <xf numFmtId="2" fontId="0" fillId="7" borderId="1" xfId="0" applyNumberFormat="1" applyFill="1" applyBorder="1"/>
    <xf numFmtId="0" fontId="0" fillId="0" borderId="0" xfId="0" applyAlignment="1">
      <alignment wrapText="1"/>
    </xf>
    <xf numFmtId="0" fontId="1" fillId="8" borderId="0" xfId="0" applyFont="1" applyFill="1" applyAlignment="1">
      <alignment wrapText="1"/>
    </xf>
    <xf numFmtId="0" fontId="1" fillId="8" borderId="0" xfId="0" applyFont="1" applyFill="1"/>
    <xf numFmtId="2" fontId="0" fillId="9" borderId="0" xfId="0" applyNumberFormat="1" applyFill="1"/>
    <xf numFmtId="0" fontId="0" fillId="0" borderId="0" xfId="0" applyAlignment="1">
      <alignment horizontal="left" vertical="center" wrapText="1"/>
    </xf>
    <xf numFmtId="166" fontId="0" fillId="6" borderId="1" xfId="0" applyNumberFormat="1" applyFill="1" applyBorder="1"/>
    <xf numFmtId="166" fontId="0" fillId="6" borderId="1" xfId="0" applyNumberFormat="1" applyFill="1" applyBorder="1" applyAlignment="1">
      <alignment horizontal="right"/>
    </xf>
    <xf numFmtId="166" fontId="0" fillId="0" borderId="0" xfId="0" applyNumberFormat="1"/>
    <xf numFmtId="166" fontId="0" fillId="10" borderId="0" xfId="0" applyNumberFormat="1" applyFill="1"/>
    <xf numFmtId="166" fontId="0" fillId="0" borderId="2" xfId="0" applyNumberFormat="1" applyBorder="1"/>
    <xf numFmtId="166" fontId="0" fillId="0" borderId="2" xfId="0" applyNumberFormat="1" applyBorder="1" applyAlignment="1">
      <alignment horizontal="right"/>
    </xf>
    <xf numFmtId="166" fontId="0" fillId="9" borderId="0" xfId="0" applyNumberFormat="1" applyFill="1"/>
    <xf numFmtId="0" fontId="0" fillId="11"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2.xml"/><Relationship Id="rId4" Type="http://schemas.openxmlformats.org/officeDocument/2006/relationships/chartsheet" Target="chartsheets/sheet2.xml"/><Relationship Id="rId5" Type="http://schemas.openxmlformats.org/officeDocument/2006/relationships/worksheet" Target="worksheets/sheet3.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chartsheet" Target="chartsheets/sheet1.xml"/></Relationships>
</file>

<file path=xl/charts/_rels/chart1.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s>
</file>

<file path=xl/charts/_rels/chart2.xml.rels><?xml version="1.0" encoding="UTF-8" standalone="yes"?>
<Relationships xmlns="http://schemas.openxmlformats.org/package/2006/relationships"><Relationship Id="rId1" Type="http://schemas.microsoft.com/office/2011/relationships/chartStyle" Target="style2.xml"/><Relationship Id="rId2" Type="http://schemas.microsoft.com/office/2011/relationships/chartColorStyle" Target="colors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trial 1</c:v>
          </c:tx>
          <c:spPr>
            <a:ln w="28575" cap="rnd">
              <a:solidFill>
                <a:schemeClr val="accent1"/>
              </a:solidFill>
              <a:round/>
            </a:ln>
            <a:effectLst/>
          </c:spPr>
          <c:marker>
            <c:symbol val="none"/>
          </c:marker>
          <c:cat>
            <c:numRef>
              <c:f>'electrolyzer data'!$B$12:$B$17</c:f>
              <c:numCache>
                <c:formatCode>General</c:formatCode>
                <c:ptCount val="6"/>
                <c:pt idx="0">
                  <c:v>30.0</c:v>
                </c:pt>
                <c:pt idx="1">
                  <c:v>60.0</c:v>
                </c:pt>
                <c:pt idx="2">
                  <c:v>90.0</c:v>
                </c:pt>
                <c:pt idx="3">
                  <c:v>120.0</c:v>
                </c:pt>
                <c:pt idx="4">
                  <c:v>150.0</c:v>
                </c:pt>
                <c:pt idx="5">
                  <c:v>180.0</c:v>
                </c:pt>
              </c:numCache>
            </c:numRef>
          </c:cat>
          <c:val>
            <c:numRef>
              <c:f>'electrolyzer data'!$J$4:$J$10</c:f>
              <c:numCache>
                <c:formatCode>0.000</c:formatCode>
                <c:ptCount val="7"/>
                <c:pt idx="0">
                  <c:v>5.635735911654641</c:v>
                </c:pt>
                <c:pt idx="1">
                  <c:v>7.527552082162075</c:v>
                </c:pt>
                <c:pt idx="2">
                  <c:v>8.787388929026447</c:v>
                </c:pt>
                <c:pt idx="3">
                  <c:v>8.898736718682844</c:v>
                </c:pt>
                <c:pt idx="4">
                  <c:v>8.917505678012046</c:v>
                </c:pt>
                <c:pt idx="5">
                  <c:v>8.979070700915784</c:v>
                </c:pt>
                <c:pt idx="6">
                  <c:v>8.34475644417919</c:v>
                </c:pt>
              </c:numCache>
            </c:numRef>
          </c:val>
          <c:smooth val="0"/>
        </c:ser>
        <c:ser>
          <c:idx val="2"/>
          <c:order val="1"/>
          <c:tx>
            <c:v>trial 3</c:v>
          </c:tx>
          <c:spPr>
            <a:ln w="28575" cap="rnd">
              <a:solidFill>
                <a:schemeClr val="accent3"/>
              </a:solidFill>
              <a:round/>
            </a:ln>
            <a:effectLst/>
          </c:spPr>
          <c:marker>
            <c:symbol val="none"/>
          </c:marker>
          <c:cat>
            <c:numRef>
              <c:f>'electrolyzer data'!$B$12:$B$17</c:f>
              <c:numCache>
                <c:formatCode>General</c:formatCode>
                <c:ptCount val="6"/>
                <c:pt idx="0">
                  <c:v>30.0</c:v>
                </c:pt>
                <c:pt idx="1">
                  <c:v>60.0</c:v>
                </c:pt>
                <c:pt idx="2">
                  <c:v>90.0</c:v>
                </c:pt>
                <c:pt idx="3">
                  <c:v>120.0</c:v>
                </c:pt>
                <c:pt idx="4">
                  <c:v>150.0</c:v>
                </c:pt>
                <c:pt idx="5">
                  <c:v>180.0</c:v>
                </c:pt>
              </c:numCache>
            </c:numRef>
          </c:cat>
          <c:val>
            <c:numRef>
              <c:f>'electrolyzer data'!$J$19:$J$24</c:f>
              <c:numCache>
                <c:formatCode>0.000</c:formatCode>
                <c:ptCount val="6"/>
                <c:pt idx="0">
                  <c:v>11.22484111500473</c:v>
                </c:pt>
                <c:pt idx="1">
                  <c:v>4.422970723441228</c:v>
                </c:pt>
                <c:pt idx="2">
                  <c:v>3.576293342696227</c:v>
                </c:pt>
                <c:pt idx="3">
                  <c:v>3.170263045893874</c:v>
                </c:pt>
                <c:pt idx="4">
                  <c:v>1.875567175280688</c:v>
                </c:pt>
                <c:pt idx="5">
                  <c:v>1.530292938235355</c:v>
                </c:pt>
              </c:numCache>
            </c:numRef>
          </c:val>
          <c:smooth val="0"/>
        </c:ser>
        <c:ser>
          <c:idx val="1"/>
          <c:order val="2"/>
          <c:tx>
            <c:v>trial 2</c:v>
          </c:tx>
          <c:spPr>
            <a:ln w="28575" cap="rnd">
              <a:solidFill>
                <a:schemeClr val="accent2"/>
              </a:solidFill>
              <a:round/>
            </a:ln>
            <a:effectLst/>
          </c:spPr>
          <c:marker>
            <c:symbol val="none"/>
          </c:marker>
          <c:cat>
            <c:numRef>
              <c:f>'electrolyzer data'!$B$12:$B$17</c:f>
              <c:numCache>
                <c:formatCode>General</c:formatCode>
                <c:ptCount val="6"/>
                <c:pt idx="0">
                  <c:v>30.0</c:v>
                </c:pt>
                <c:pt idx="1">
                  <c:v>60.0</c:v>
                </c:pt>
                <c:pt idx="2">
                  <c:v>90.0</c:v>
                </c:pt>
                <c:pt idx="3">
                  <c:v>120.0</c:v>
                </c:pt>
                <c:pt idx="4">
                  <c:v>150.0</c:v>
                </c:pt>
                <c:pt idx="5">
                  <c:v>180.0</c:v>
                </c:pt>
              </c:numCache>
            </c:numRef>
          </c:cat>
          <c:val>
            <c:numRef>
              <c:f>'electrolyzer data'!$J$12:$J$17</c:f>
              <c:numCache>
                <c:formatCode>0.000</c:formatCode>
                <c:ptCount val="6"/>
                <c:pt idx="0">
                  <c:v>9.577675414310169</c:v>
                </c:pt>
                <c:pt idx="1">
                  <c:v>9.848191902717257</c:v>
                </c:pt>
                <c:pt idx="2">
                  <c:v>9.192912017194123</c:v>
                </c:pt>
                <c:pt idx="3">
                  <c:v>9.821735975629138</c:v>
                </c:pt>
                <c:pt idx="4">
                  <c:v>9.509387055398638</c:v>
                </c:pt>
                <c:pt idx="5">
                  <c:v>9.541992288295802</c:v>
                </c:pt>
              </c:numCache>
            </c:numRef>
          </c:val>
          <c:smooth val="0"/>
        </c:ser>
        <c:dLbls>
          <c:showLegendKey val="0"/>
          <c:showVal val="0"/>
          <c:showCatName val="0"/>
          <c:showSerName val="0"/>
          <c:showPercent val="0"/>
          <c:showBubbleSize val="0"/>
        </c:dLbls>
        <c:marker val="1"/>
        <c:smooth val="0"/>
        <c:axId val="-2130522088"/>
        <c:axId val="-2125627416"/>
      </c:lineChart>
      <c:catAx>
        <c:axId val="-21305220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Seconds</a:t>
                </a:r>
              </a:p>
            </c:rich>
          </c:tx>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5627416"/>
        <c:crosses val="autoZero"/>
        <c:auto val="1"/>
        <c:lblAlgn val="ctr"/>
        <c:lblOffset val="100"/>
        <c:noMultiLvlLbl val="0"/>
      </c:catAx>
      <c:valAx>
        <c:axId val="-2125627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Effieceincy</a:t>
                </a:r>
                <a:r>
                  <a:rPr lang="en-US" baseline="0"/>
                  <a:t> (%)</a:t>
                </a:r>
                <a:endParaRPr lang="en-US"/>
              </a:p>
            </c:rich>
          </c:tx>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0522088"/>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trail 1</c:v>
          </c:tx>
          <c:spPr>
            <a:ln w="28575" cap="rnd">
              <a:solidFill>
                <a:schemeClr val="accent1"/>
              </a:solidFill>
              <a:round/>
            </a:ln>
            <a:effectLst/>
          </c:spPr>
          <c:marker>
            <c:symbol val="none"/>
          </c:marker>
          <c:cat>
            <c:numRef>
              <c:f>'fuel cell data'!$B$5:$B$13</c:f>
              <c:numCache>
                <c:formatCode>General</c:formatCode>
                <c:ptCount val="9"/>
                <c:pt idx="0">
                  <c:v>120.0</c:v>
                </c:pt>
                <c:pt idx="1">
                  <c:v>180.0</c:v>
                </c:pt>
                <c:pt idx="2">
                  <c:v>240.0</c:v>
                </c:pt>
                <c:pt idx="3">
                  <c:v>300.0</c:v>
                </c:pt>
                <c:pt idx="4">
                  <c:v>360.0</c:v>
                </c:pt>
                <c:pt idx="5">
                  <c:v>420.0</c:v>
                </c:pt>
                <c:pt idx="6">
                  <c:v>480.0</c:v>
                </c:pt>
                <c:pt idx="7">
                  <c:v>540.0</c:v>
                </c:pt>
                <c:pt idx="8">
                  <c:v>600.0</c:v>
                </c:pt>
              </c:numCache>
              <c:extLst>
                <c:ext xmlns:c15="http://schemas.microsoft.com/office/drawing/2012/chart" uri="{02D57815-91ED-43cb-92C2-25804820EDAC}">
                  <c15:fullRef>
                    <c15:sqref>'fuel cell data'!$B$4:$B$13</c15:sqref>
                  </c15:fullRef>
                </c:ext>
              </c:extLst>
            </c:numRef>
          </c:cat>
          <c:val>
            <c:numRef>
              <c:f>'fuel cell data'!$J$6:$J$13</c:f>
              <c:numCache>
                <c:formatCode>0.00</c:formatCode>
                <c:ptCount val="8"/>
                <c:pt idx="0">
                  <c:v>66.65341510899239</c:v>
                </c:pt>
                <c:pt idx="1">
                  <c:v>41.77086124173757</c:v>
                </c:pt>
                <c:pt idx="2">
                  <c:v>50.84212982041535</c:v>
                </c:pt>
                <c:pt idx="3">
                  <c:v>35.8715366041569</c:v>
                </c:pt>
                <c:pt idx="4">
                  <c:v>26.35127627217611</c:v>
                </c:pt>
                <c:pt idx="5">
                  <c:v>60.54578981972652</c:v>
                </c:pt>
                <c:pt idx="6">
                  <c:v>31.47719167062612</c:v>
                </c:pt>
                <c:pt idx="7">
                  <c:v>14.39644335713497</c:v>
                </c:pt>
              </c:numCache>
              <c:extLst>
                <c:ext xmlns:c15="http://schemas.microsoft.com/office/drawing/2012/chart" uri="{02D57815-91ED-43cb-92C2-25804820EDAC}">
                  <c15:fullRef>
                    <c15:sqref>'fuel cell data'!$J$5:$J$13</c15:sqref>
                  </c15:fullRef>
                </c:ext>
              </c:extLst>
            </c:numRef>
          </c:val>
          <c:smooth val="0"/>
        </c:ser>
        <c:ser>
          <c:idx val="1"/>
          <c:order val="1"/>
          <c:tx>
            <c:v>trial 2</c:v>
          </c:tx>
          <c:spPr>
            <a:ln w="28575" cap="rnd">
              <a:solidFill>
                <a:schemeClr val="accent2"/>
              </a:solidFill>
              <a:round/>
            </a:ln>
            <a:effectLst/>
          </c:spPr>
          <c:marker>
            <c:symbol val="none"/>
          </c:marker>
          <c:cat>
            <c:numRef>
              <c:f>'fuel cell data'!$B$5:$B$13</c:f>
              <c:numCache>
                <c:formatCode>General</c:formatCode>
                <c:ptCount val="9"/>
                <c:pt idx="0">
                  <c:v>120.0</c:v>
                </c:pt>
                <c:pt idx="1">
                  <c:v>180.0</c:v>
                </c:pt>
                <c:pt idx="2">
                  <c:v>240.0</c:v>
                </c:pt>
                <c:pt idx="3">
                  <c:v>300.0</c:v>
                </c:pt>
                <c:pt idx="4">
                  <c:v>360.0</c:v>
                </c:pt>
                <c:pt idx="5">
                  <c:v>420.0</c:v>
                </c:pt>
                <c:pt idx="6">
                  <c:v>480.0</c:v>
                </c:pt>
                <c:pt idx="7">
                  <c:v>540.0</c:v>
                </c:pt>
                <c:pt idx="8">
                  <c:v>600.0</c:v>
                </c:pt>
              </c:numCache>
              <c:extLst>
                <c:ext xmlns:c15="http://schemas.microsoft.com/office/drawing/2012/chart" uri="{02D57815-91ED-43cb-92C2-25804820EDAC}">
                  <c15:fullRef>
                    <c15:sqref>'fuel cell data'!$B$4:$B$13</c15:sqref>
                  </c15:fullRef>
                </c:ext>
              </c:extLst>
            </c:numRef>
          </c:cat>
          <c:val>
            <c:numRef>
              <c:f>'fuel cell data'!$J$17:$J$22</c:f>
              <c:numCache>
                <c:formatCode>0.00</c:formatCode>
                <c:ptCount val="6"/>
                <c:pt idx="0">
                  <c:v>66.28578236378692</c:v>
                </c:pt>
                <c:pt idx="1">
                  <c:v>48.77853749241025</c:v>
                </c:pt>
                <c:pt idx="2">
                  <c:v>41.69105768582072</c:v>
                </c:pt>
                <c:pt idx="3">
                  <c:v>43.80187187338428</c:v>
                </c:pt>
                <c:pt idx="4">
                  <c:v>79.44149376357285</c:v>
                </c:pt>
                <c:pt idx="5">
                  <c:v>36.54950358652037</c:v>
                </c:pt>
              </c:numCache>
              <c:extLst>
                <c:ext xmlns:c15="http://schemas.microsoft.com/office/drawing/2012/chart" uri="{02D57815-91ED-43cb-92C2-25804820EDAC}">
                  <c15:fullRef>
                    <c15:sqref>'fuel cell data'!$J$16:$J$22</c15:sqref>
                  </c15:fullRef>
                </c:ext>
              </c:extLst>
            </c:numRef>
          </c:val>
          <c:smooth val="0"/>
        </c:ser>
        <c:ser>
          <c:idx val="2"/>
          <c:order val="2"/>
          <c:tx>
            <c:v>trial 3</c:v>
          </c:tx>
          <c:spPr>
            <a:ln w="28575" cap="rnd">
              <a:solidFill>
                <a:schemeClr val="accent3"/>
              </a:solidFill>
              <a:round/>
            </a:ln>
            <a:effectLst/>
          </c:spPr>
          <c:marker>
            <c:symbol val="none"/>
          </c:marker>
          <c:cat>
            <c:numRef>
              <c:f>'fuel cell data'!$B$5:$B$13</c:f>
              <c:numCache>
                <c:formatCode>General</c:formatCode>
                <c:ptCount val="9"/>
                <c:pt idx="0">
                  <c:v>120.0</c:v>
                </c:pt>
                <c:pt idx="1">
                  <c:v>180.0</c:v>
                </c:pt>
                <c:pt idx="2">
                  <c:v>240.0</c:v>
                </c:pt>
                <c:pt idx="3">
                  <c:v>300.0</c:v>
                </c:pt>
                <c:pt idx="4">
                  <c:v>360.0</c:v>
                </c:pt>
                <c:pt idx="5">
                  <c:v>420.0</c:v>
                </c:pt>
                <c:pt idx="6">
                  <c:v>480.0</c:v>
                </c:pt>
                <c:pt idx="7">
                  <c:v>540.0</c:v>
                </c:pt>
                <c:pt idx="8">
                  <c:v>600.0</c:v>
                </c:pt>
              </c:numCache>
              <c:extLst>
                <c:ext xmlns:c15="http://schemas.microsoft.com/office/drawing/2012/chart" uri="{02D57815-91ED-43cb-92C2-25804820EDAC}">
                  <c15:fullRef>
                    <c15:sqref>'fuel cell data'!$B$4:$B$13</c15:sqref>
                  </c15:fullRef>
                </c:ext>
              </c:extLst>
            </c:numRef>
          </c:cat>
          <c:val>
            <c:numRef>
              <c:f>'fuel cell data'!$J$26:$J$32</c:f>
              <c:numCache>
                <c:formatCode>0.00</c:formatCode>
                <c:ptCount val="7"/>
                <c:pt idx="0">
                  <c:v>56.2498397348375</c:v>
                </c:pt>
                <c:pt idx="1">
                  <c:v>43.87023264051287</c:v>
                </c:pt>
                <c:pt idx="2">
                  <c:v>44.2353108594353</c:v>
                </c:pt>
                <c:pt idx="3">
                  <c:v>41.59486042189879</c:v>
                </c:pt>
                <c:pt idx="4">
                  <c:v>30.13384271509151</c:v>
                </c:pt>
                <c:pt idx="5">
                  <c:v>21.2145706449799</c:v>
                </c:pt>
                <c:pt idx="6">
                  <c:v>19.72537732512606</c:v>
                </c:pt>
              </c:numCache>
              <c:extLst>
                <c:ext xmlns:c15="http://schemas.microsoft.com/office/drawing/2012/chart" uri="{02D57815-91ED-43cb-92C2-25804820EDAC}">
                  <c15:fullRef>
                    <c15:sqref>'fuel cell data'!$J$25:$J$32</c15:sqref>
                  </c15:fullRef>
                </c:ext>
              </c:extLst>
            </c:numRef>
          </c:val>
          <c:smooth val="0"/>
        </c:ser>
        <c:dLbls>
          <c:showLegendKey val="0"/>
          <c:showVal val="0"/>
          <c:showCatName val="0"/>
          <c:showSerName val="0"/>
          <c:showPercent val="0"/>
          <c:showBubbleSize val="0"/>
        </c:dLbls>
        <c:marker val="1"/>
        <c:smooth val="0"/>
        <c:axId val="-2129212264"/>
        <c:axId val="-2129224456"/>
      </c:lineChart>
      <c:catAx>
        <c:axId val="-21292122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Seconds</a:t>
                </a:r>
              </a:p>
            </c:rich>
          </c:tx>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9224456"/>
        <c:crosses val="autoZero"/>
        <c:auto val="1"/>
        <c:lblAlgn val="ctr"/>
        <c:lblOffset val="100"/>
        <c:noMultiLvlLbl val="0"/>
      </c:catAx>
      <c:valAx>
        <c:axId val="-21292244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Effieciency</a:t>
                </a:r>
                <a:r>
                  <a:rPr lang="en-US" baseline="0"/>
                  <a:t> (%)</a:t>
                </a:r>
                <a:endParaRPr lang="en-US"/>
              </a:p>
            </c:rich>
          </c:tx>
          <c:layout/>
          <c:overlay val="0"/>
          <c:spPr>
            <a:noFill/>
            <a:ln>
              <a:noFill/>
            </a:ln>
            <a:effectLst/>
          </c:sp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92122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80"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80"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572500" cy="58420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572500" cy="58420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J29" sqref="J29"/>
    </sheetView>
  </sheetViews>
  <sheetFormatPr baseColWidth="10" defaultColWidth="8.83203125" defaultRowHeight="14" x14ac:dyDescent="0"/>
  <cols>
    <col min="1" max="1" width="4.5" bestFit="1" customWidth="1"/>
    <col min="2" max="2" width="7.83203125" bestFit="1" customWidth="1"/>
    <col min="3" max="3" width="9.83203125" bestFit="1" customWidth="1"/>
    <col min="4" max="4" width="10.6640625" bestFit="1" customWidth="1"/>
    <col min="5" max="5" width="10.5" bestFit="1" customWidth="1"/>
    <col min="6" max="6" width="13.6640625" bestFit="1" customWidth="1"/>
    <col min="7" max="7" width="11.6640625" bestFit="1" customWidth="1"/>
    <col min="8" max="8" width="12" bestFit="1" customWidth="1"/>
    <col min="9" max="9" width="10.6640625" bestFit="1" customWidth="1"/>
    <col min="10" max="10" width="15.6640625" bestFit="1" customWidth="1"/>
    <col min="11" max="11" width="10.5" bestFit="1" customWidth="1"/>
  </cols>
  <sheetData>
    <row r="1" spans="1:13">
      <c r="H1" s="1" t="s">
        <v>6</v>
      </c>
      <c r="I1" s="1" t="s">
        <v>7</v>
      </c>
      <c r="J1" s="1" t="s">
        <v>8</v>
      </c>
    </row>
    <row r="2" spans="1:13">
      <c r="H2" s="2">
        <v>1.01</v>
      </c>
      <c r="I2" s="2">
        <v>8.2100000000000006E-2</v>
      </c>
      <c r="J2" s="2">
        <v>293</v>
      </c>
    </row>
    <row r="3" spans="1:13" ht="28">
      <c r="A3" s="6" t="s">
        <v>0</v>
      </c>
      <c r="B3" s="7" t="s">
        <v>1</v>
      </c>
      <c r="C3" s="7" t="s">
        <v>2</v>
      </c>
      <c r="D3" s="7" t="s">
        <v>3</v>
      </c>
      <c r="E3" s="7" t="s">
        <v>4</v>
      </c>
      <c r="F3" s="7" t="s">
        <v>9</v>
      </c>
      <c r="G3" s="7" t="s">
        <v>10</v>
      </c>
      <c r="H3" s="7" t="s">
        <v>13</v>
      </c>
      <c r="I3" s="8" t="s">
        <v>15</v>
      </c>
      <c r="J3" s="7" t="s">
        <v>14</v>
      </c>
    </row>
    <row r="4" spans="1:13">
      <c r="A4" s="9">
        <v>1</v>
      </c>
      <c r="B4" s="15">
        <v>30</v>
      </c>
      <c r="C4" s="15">
        <v>2</v>
      </c>
      <c r="D4" s="25">
        <v>11.89</v>
      </c>
      <c r="E4" s="25">
        <v>0.99</v>
      </c>
      <c r="F4" s="25">
        <f>E4*D4</f>
        <v>11.771100000000001</v>
      </c>
      <c r="G4" s="25">
        <f>F4*B4/1000</f>
        <v>0.35313300000000003</v>
      </c>
      <c r="H4" s="26">
        <f t="shared" ref="H4:H10" si="0">($H$2*C4/1000)/($I$2*$J$2)</f>
        <v>8.3973178467946764E-5</v>
      </c>
      <c r="I4" s="25">
        <f>H4*237</f>
        <v>1.9901643296903384E-2</v>
      </c>
      <c r="J4" s="25">
        <f>I4/G4*100</f>
        <v>5.6357359116546411</v>
      </c>
      <c r="K4" s="27"/>
      <c r="L4" s="27"/>
      <c r="M4" s="27"/>
    </row>
    <row r="5" spans="1:13">
      <c r="A5" s="10"/>
      <c r="B5" s="15">
        <v>60</v>
      </c>
      <c r="C5" s="15">
        <v>5.5</v>
      </c>
      <c r="D5" s="25">
        <v>11.88</v>
      </c>
      <c r="E5" s="25">
        <v>1.02</v>
      </c>
      <c r="F5" s="25">
        <f t="shared" ref="F5:F24" si="1">E5*D5</f>
        <v>12.117600000000001</v>
      </c>
      <c r="G5" s="25">
        <f t="shared" ref="G5:G10" si="2">F5*B5/1000</f>
        <v>0.72705600000000004</v>
      </c>
      <c r="H5" s="26">
        <f t="shared" si="0"/>
        <v>2.309262407868536E-4</v>
      </c>
      <c r="I5" s="25">
        <f t="shared" ref="I5:I24" si="3">H5*237</f>
        <v>5.4729519066484301E-2</v>
      </c>
      <c r="J5" s="25">
        <f t="shared" ref="J5:J24" si="4">I5/G5*100</f>
        <v>7.5275520821620754</v>
      </c>
      <c r="K5" s="27"/>
      <c r="L5" s="27"/>
      <c r="M5" s="27"/>
    </row>
    <row r="6" spans="1:13">
      <c r="A6" s="10"/>
      <c r="B6" s="15">
        <v>90</v>
      </c>
      <c r="C6" s="15">
        <v>10</v>
      </c>
      <c r="D6" s="25">
        <v>11.87</v>
      </c>
      <c r="E6" s="25">
        <v>1.06</v>
      </c>
      <c r="F6" s="25">
        <f t="shared" si="1"/>
        <v>12.5822</v>
      </c>
      <c r="G6" s="25">
        <f t="shared" si="2"/>
        <v>1.1323980000000002</v>
      </c>
      <c r="H6" s="26">
        <f t="shared" si="0"/>
        <v>4.1986589233973379E-4</v>
      </c>
      <c r="I6" s="25">
        <f t="shared" si="3"/>
        <v>9.9508216484516909E-2</v>
      </c>
      <c r="J6" s="25">
        <f t="shared" si="4"/>
        <v>8.7873889290264469</v>
      </c>
      <c r="K6" s="27"/>
      <c r="L6" s="27"/>
      <c r="M6" s="27"/>
    </row>
    <row r="7" spans="1:13">
      <c r="A7" s="10"/>
      <c r="B7" s="15">
        <v>120</v>
      </c>
      <c r="C7" s="15">
        <v>14</v>
      </c>
      <c r="D7" s="25">
        <v>11.86</v>
      </c>
      <c r="E7" s="25">
        <v>1.1000000000000001</v>
      </c>
      <c r="F7" s="25">
        <f t="shared" si="1"/>
        <v>13.046000000000001</v>
      </c>
      <c r="G7" s="25">
        <f t="shared" si="2"/>
        <v>1.5655200000000002</v>
      </c>
      <c r="H7" s="26">
        <f t="shared" si="0"/>
        <v>5.8781224927562732E-4</v>
      </c>
      <c r="I7" s="25">
        <f t="shared" si="3"/>
        <v>0.13931150307832368</v>
      </c>
      <c r="J7" s="25">
        <f t="shared" si="4"/>
        <v>8.8987367186828443</v>
      </c>
      <c r="K7" s="27"/>
      <c r="L7" s="27"/>
      <c r="M7" s="27"/>
    </row>
    <row r="8" spans="1:13">
      <c r="A8" s="10"/>
      <c r="B8" s="15">
        <v>150</v>
      </c>
      <c r="C8" s="15">
        <v>18</v>
      </c>
      <c r="D8" s="25">
        <v>11.85</v>
      </c>
      <c r="E8" s="25">
        <v>1.1299999999999999</v>
      </c>
      <c r="F8" s="25">
        <f t="shared" si="1"/>
        <v>13.390499999999998</v>
      </c>
      <c r="G8" s="25">
        <f t="shared" si="2"/>
        <v>2.0085749999999996</v>
      </c>
      <c r="H8" s="26">
        <f t="shared" si="0"/>
        <v>7.557586062115208E-4</v>
      </c>
      <c r="I8" s="25">
        <f t="shared" si="3"/>
        <v>0.17911478967213043</v>
      </c>
      <c r="J8" s="25">
        <f t="shared" si="4"/>
        <v>8.9175056780120467</v>
      </c>
      <c r="K8" s="27"/>
      <c r="L8" s="27"/>
      <c r="M8" s="27"/>
    </row>
    <row r="9" spans="1:13">
      <c r="A9" s="10"/>
      <c r="B9" s="15">
        <v>180</v>
      </c>
      <c r="C9" s="15">
        <v>22.5</v>
      </c>
      <c r="D9" s="25">
        <v>11.84</v>
      </c>
      <c r="E9" s="25">
        <v>1.17</v>
      </c>
      <c r="F9" s="25">
        <f t="shared" si="1"/>
        <v>13.852799999999998</v>
      </c>
      <c r="G9" s="25">
        <f t="shared" si="2"/>
        <v>2.4935039999999997</v>
      </c>
      <c r="H9" s="26">
        <f t="shared" si="0"/>
        <v>9.4469825776440119E-4</v>
      </c>
      <c r="I9" s="25">
        <f t="shared" si="3"/>
        <v>0.22389348709016307</v>
      </c>
      <c r="J9" s="25">
        <f t="shared" si="4"/>
        <v>8.9790707009157842</v>
      </c>
      <c r="K9" s="28" t="s">
        <v>17</v>
      </c>
      <c r="L9" s="27"/>
      <c r="M9" s="27"/>
    </row>
    <row r="10" spans="1:13">
      <c r="A10" s="10"/>
      <c r="B10" s="15">
        <v>210</v>
      </c>
      <c r="C10" s="15">
        <v>25</v>
      </c>
      <c r="D10" s="25">
        <v>11.83</v>
      </c>
      <c r="E10" s="25">
        <v>1.2</v>
      </c>
      <c r="F10" s="25">
        <f t="shared" si="1"/>
        <v>14.196</v>
      </c>
      <c r="G10" s="25">
        <f t="shared" si="2"/>
        <v>2.98116</v>
      </c>
      <c r="H10" s="26">
        <f t="shared" si="0"/>
        <v>1.0496647308493347E-3</v>
      </c>
      <c r="I10" s="25">
        <f t="shared" si="3"/>
        <v>0.24877054121129233</v>
      </c>
      <c r="J10" s="25">
        <f t="shared" si="4"/>
        <v>8.3447564441791897</v>
      </c>
      <c r="K10" s="28">
        <f>AVERAGE(J4:J10)</f>
        <v>8.1558209235190038</v>
      </c>
      <c r="L10" s="27"/>
      <c r="M10" s="27"/>
    </row>
    <row r="11" spans="1:13">
      <c r="A11" s="11"/>
      <c r="B11" s="11"/>
      <c r="C11" s="15">
        <v>30.5</v>
      </c>
      <c r="D11" s="29"/>
      <c r="E11" s="29"/>
      <c r="F11" s="29"/>
      <c r="G11" s="29"/>
      <c r="H11" s="30"/>
      <c r="I11" s="29"/>
      <c r="J11" s="29"/>
      <c r="K11" s="27"/>
      <c r="L11" s="27"/>
      <c r="M11" s="27"/>
    </row>
    <row r="12" spans="1:13">
      <c r="A12" s="9">
        <v>2</v>
      </c>
      <c r="B12" s="15">
        <v>30</v>
      </c>
      <c r="C12" s="15">
        <v>34.5</v>
      </c>
      <c r="D12" s="25">
        <v>11.84</v>
      </c>
      <c r="E12" s="25">
        <v>1.17</v>
      </c>
      <c r="F12" s="25">
        <f t="shared" si="1"/>
        <v>13.852799999999998</v>
      </c>
      <c r="G12" s="25">
        <f>F12*B12/1000</f>
        <v>0.41558399999999995</v>
      </c>
      <c r="H12" s="26">
        <f t="shared" ref="H12:H17" si="5">($H$2*(C12-$C$11)/1000)/($I$2*$J$2)</f>
        <v>1.6794635693589353E-4</v>
      </c>
      <c r="I12" s="25">
        <f t="shared" si="3"/>
        <v>3.9803286593806768E-2</v>
      </c>
      <c r="J12" s="25">
        <f t="shared" si="4"/>
        <v>9.5776754143101694</v>
      </c>
      <c r="K12" s="27"/>
      <c r="L12" s="27"/>
      <c r="M12" s="27"/>
    </row>
    <row r="13" spans="1:13">
      <c r="A13" s="10"/>
      <c r="B13" s="15">
        <v>60</v>
      </c>
      <c r="C13" s="15">
        <v>39</v>
      </c>
      <c r="D13" s="25">
        <v>11.83</v>
      </c>
      <c r="E13" s="25">
        <v>1.21</v>
      </c>
      <c r="F13" s="25">
        <f t="shared" si="1"/>
        <v>14.314299999999999</v>
      </c>
      <c r="G13" s="25">
        <f t="shared" ref="G13:G17" si="6">F13*B13/1000</f>
        <v>0.8588579999999999</v>
      </c>
      <c r="H13" s="26">
        <f t="shared" si="5"/>
        <v>3.5688600848877376E-4</v>
      </c>
      <c r="I13" s="25">
        <f t="shared" si="3"/>
        <v>8.4581984011839376E-2</v>
      </c>
      <c r="J13" s="25">
        <f t="shared" si="4"/>
        <v>9.8481919027172573</v>
      </c>
      <c r="K13" s="27"/>
      <c r="L13" s="27"/>
      <c r="M13" s="27"/>
    </row>
    <row r="14" spans="1:13">
      <c r="A14" s="10"/>
      <c r="B14" s="15">
        <v>90</v>
      </c>
      <c r="C14" s="15">
        <v>42.5</v>
      </c>
      <c r="D14" s="25">
        <v>11.83</v>
      </c>
      <c r="E14" s="25">
        <v>1.22</v>
      </c>
      <c r="F14" s="25">
        <f t="shared" si="1"/>
        <v>14.432599999999999</v>
      </c>
      <c r="G14" s="25">
        <f t="shared" si="6"/>
        <v>1.298934</v>
      </c>
      <c r="H14" s="26">
        <f t="shared" si="5"/>
        <v>5.0383907080768064E-4</v>
      </c>
      <c r="I14" s="25">
        <f t="shared" si="3"/>
        <v>0.11940985978142031</v>
      </c>
      <c r="J14" s="25">
        <f t="shared" si="4"/>
        <v>9.1929120171941232</v>
      </c>
      <c r="K14" s="27"/>
      <c r="L14" s="27"/>
      <c r="M14" s="27"/>
    </row>
    <row r="15" spans="1:13">
      <c r="A15" s="10"/>
      <c r="B15" s="15">
        <v>120</v>
      </c>
      <c r="C15" s="15">
        <v>48</v>
      </c>
      <c r="D15" s="25">
        <v>11.82</v>
      </c>
      <c r="E15" s="25">
        <v>1.25</v>
      </c>
      <c r="F15" s="25">
        <f t="shared" si="1"/>
        <v>14.775</v>
      </c>
      <c r="G15" s="25">
        <f t="shared" si="6"/>
        <v>1.7729999999999999</v>
      </c>
      <c r="H15" s="26">
        <f t="shared" si="5"/>
        <v>7.3476531159453421E-4</v>
      </c>
      <c r="I15" s="25">
        <f t="shared" si="3"/>
        <v>0.17413937884790462</v>
      </c>
      <c r="J15" s="25">
        <f t="shared" si="4"/>
        <v>9.8217359756291387</v>
      </c>
      <c r="K15" s="27"/>
      <c r="L15" s="27"/>
      <c r="M15" s="27"/>
    </row>
    <row r="16" spans="1:13">
      <c r="A16" s="10"/>
      <c r="B16" s="15">
        <v>150</v>
      </c>
      <c r="C16" s="15">
        <v>52</v>
      </c>
      <c r="D16" s="25">
        <v>11.81</v>
      </c>
      <c r="E16" s="25">
        <v>1.27</v>
      </c>
      <c r="F16" s="25">
        <f t="shared" si="1"/>
        <v>14.998700000000001</v>
      </c>
      <c r="G16" s="25">
        <f t="shared" si="6"/>
        <v>2.2498050000000003</v>
      </c>
      <c r="H16" s="26">
        <f t="shared" si="5"/>
        <v>9.0271166853042768E-4</v>
      </c>
      <c r="I16" s="25">
        <f t="shared" si="3"/>
        <v>0.21394266544171137</v>
      </c>
      <c r="J16" s="25">
        <f t="shared" si="4"/>
        <v>9.5093870553986388</v>
      </c>
      <c r="K16" s="28" t="s">
        <v>17</v>
      </c>
      <c r="L16" s="27"/>
      <c r="M16" s="27"/>
    </row>
    <row r="17" spans="1:13">
      <c r="A17" s="10"/>
      <c r="B17" s="15">
        <v>180</v>
      </c>
      <c r="C17" s="15">
        <v>57</v>
      </c>
      <c r="D17" s="25">
        <v>11.81</v>
      </c>
      <c r="E17" s="25">
        <v>1.3</v>
      </c>
      <c r="F17" s="25">
        <f t="shared" si="1"/>
        <v>15.353000000000002</v>
      </c>
      <c r="G17" s="25">
        <f t="shared" si="6"/>
        <v>2.7635400000000003</v>
      </c>
      <c r="H17" s="26">
        <f t="shared" si="5"/>
        <v>1.1126446147002947E-3</v>
      </c>
      <c r="I17" s="25">
        <f t="shared" si="3"/>
        <v>0.26369677368396982</v>
      </c>
      <c r="J17" s="25">
        <f t="shared" si="4"/>
        <v>9.5419922882958019</v>
      </c>
      <c r="K17" s="28">
        <f>AVERAGE(J12:J17)</f>
        <v>9.5819824422575213</v>
      </c>
      <c r="L17" s="27"/>
      <c r="M17" s="27"/>
    </row>
    <row r="18" spans="1:13">
      <c r="A18" s="11"/>
      <c r="B18" s="11"/>
      <c r="C18" s="15">
        <v>59</v>
      </c>
      <c r="D18" s="29"/>
      <c r="E18" s="29"/>
      <c r="F18" s="29"/>
      <c r="G18" s="29"/>
      <c r="H18" s="30"/>
      <c r="I18" s="29"/>
      <c r="J18" s="29"/>
      <c r="K18" s="27"/>
      <c r="L18" s="27"/>
      <c r="M18" s="27"/>
    </row>
    <row r="19" spans="1:13">
      <c r="A19" s="9">
        <v>3</v>
      </c>
      <c r="B19" s="15">
        <v>30</v>
      </c>
      <c r="C19" s="15">
        <v>64</v>
      </c>
      <c r="D19" s="25">
        <v>11.82</v>
      </c>
      <c r="E19" s="25">
        <v>1.25</v>
      </c>
      <c r="F19" s="25">
        <f t="shared" si="1"/>
        <v>14.775</v>
      </c>
      <c r="G19" s="25">
        <f>F19*B19/1000</f>
        <v>0.44324999999999998</v>
      </c>
      <c r="H19" s="26">
        <f t="shared" ref="H19:H24" si="7">($H$2*(C19-C18)/1000)/($I$2*$J$2)</f>
        <v>2.099329461698669E-4</v>
      </c>
      <c r="I19" s="25">
        <f t="shared" si="3"/>
        <v>4.9754108242258455E-2</v>
      </c>
      <c r="J19" s="25">
        <f t="shared" si="4"/>
        <v>11.224841115004729</v>
      </c>
      <c r="K19" s="27"/>
      <c r="L19" s="27"/>
      <c r="M19" s="27"/>
    </row>
    <row r="20" spans="1:13">
      <c r="A20" s="10"/>
      <c r="B20" s="15">
        <v>60</v>
      </c>
      <c r="C20" s="15">
        <v>68</v>
      </c>
      <c r="D20" s="25">
        <v>11.81</v>
      </c>
      <c r="E20" s="25">
        <v>1.27</v>
      </c>
      <c r="F20" s="25">
        <f t="shared" si="1"/>
        <v>14.998700000000001</v>
      </c>
      <c r="G20" s="25">
        <f t="shared" ref="G20:G24" si="8">F20*B20/1000</f>
        <v>0.899922</v>
      </c>
      <c r="H20" s="26">
        <f t="shared" si="7"/>
        <v>1.6794635693589353E-4</v>
      </c>
      <c r="I20" s="25">
        <f t="shared" si="3"/>
        <v>3.9803286593806768E-2</v>
      </c>
      <c r="J20" s="25">
        <f t="shared" si="4"/>
        <v>4.4229707234412281</v>
      </c>
      <c r="K20" s="27"/>
      <c r="L20" s="27"/>
      <c r="M20" s="27"/>
    </row>
    <row r="21" spans="1:13">
      <c r="A21" s="10"/>
      <c r="B21" s="15">
        <v>90</v>
      </c>
      <c r="C21" s="15">
        <v>73</v>
      </c>
      <c r="D21" s="25">
        <v>11.8</v>
      </c>
      <c r="E21" s="25">
        <v>1.31</v>
      </c>
      <c r="F21" s="25">
        <f t="shared" si="1"/>
        <v>15.458000000000002</v>
      </c>
      <c r="G21" s="25">
        <f t="shared" si="8"/>
        <v>1.3912200000000003</v>
      </c>
      <c r="H21" s="26">
        <f t="shared" si="7"/>
        <v>2.099329461698669E-4</v>
      </c>
      <c r="I21" s="25">
        <f t="shared" si="3"/>
        <v>4.9754108242258455E-2</v>
      </c>
      <c r="J21" s="25">
        <f t="shared" si="4"/>
        <v>3.5762933426962267</v>
      </c>
      <c r="K21" s="27"/>
      <c r="L21" s="27"/>
      <c r="M21" s="27"/>
    </row>
    <row r="22" spans="1:13">
      <c r="A22" s="10"/>
      <c r="B22" s="15">
        <v>120</v>
      </c>
      <c r="C22" s="15">
        <v>79</v>
      </c>
      <c r="D22" s="25">
        <v>11.8</v>
      </c>
      <c r="E22" s="25">
        <v>1.33</v>
      </c>
      <c r="F22" s="25">
        <f t="shared" si="1"/>
        <v>15.694000000000003</v>
      </c>
      <c r="G22" s="25">
        <f t="shared" si="8"/>
        <v>1.8832800000000003</v>
      </c>
      <c r="H22" s="26">
        <f t="shared" si="7"/>
        <v>2.5191953540384032E-4</v>
      </c>
      <c r="I22" s="25">
        <f t="shared" si="3"/>
        <v>5.9704929890710155E-2</v>
      </c>
      <c r="J22" s="25">
        <f t="shared" si="4"/>
        <v>3.1702630458938739</v>
      </c>
      <c r="K22" s="27"/>
      <c r="L22" s="27"/>
      <c r="M22" s="27"/>
    </row>
    <row r="23" spans="1:13">
      <c r="A23" s="10"/>
      <c r="B23" s="15">
        <v>150</v>
      </c>
      <c r="C23" s="15">
        <v>83.5</v>
      </c>
      <c r="D23" s="25">
        <v>11.79</v>
      </c>
      <c r="E23" s="25">
        <v>1.35</v>
      </c>
      <c r="F23" s="25">
        <f t="shared" si="1"/>
        <v>15.916499999999999</v>
      </c>
      <c r="G23" s="25">
        <f t="shared" si="8"/>
        <v>2.3874749999999998</v>
      </c>
      <c r="H23" s="26">
        <f t="shared" si="7"/>
        <v>1.889396515528802E-4</v>
      </c>
      <c r="I23" s="25">
        <f t="shared" si="3"/>
        <v>4.4778697418032608E-2</v>
      </c>
      <c r="J23" s="25">
        <f t="shared" si="4"/>
        <v>1.8755671752806882</v>
      </c>
      <c r="K23" s="28" t="s">
        <v>17</v>
      </c>
      <c r="L23" s="27"/>
      <c r="M23" s="31" t="s">
        <v>17</v>
      </c>
    </row>
    <row r="24" spans="1:13">
      <c r="A24" s="10"/>
      <c r="B24" s="15">
        <v>180</v>
      </c>
      <c r="C24" s="15">
        <v>88</v>
      </c>
      <c r="D24" s="25">
        <v>11.78</v>
      </c>
      <c r="E24" s="25">
        <v>1.38</v>
      </c>
      <c r="F24" s="25">
        <f t="shared" si="1"/>
        <v>16.256399999999999</v>
      </c>
      <c r="G24" s="25">
        <f t="shared" si="8"/>
        <v>2.9261520000000001</v>
      </c>
      <c r="H24" s="26">
        <f t="shared" si="7"/>
        <v>1.889396515528802E-4</v>
      </c>
      <c r="I24" s="25">
        <f t="shared" si="3"/>
        <v>4.4778697418032608E-2</v>
      </c>
      <c r="J24" s="25">
        <f t="shared" si="4"/>
        <v>1.5302929382353549</v>
      </c>
      <c r="K24" s="28">
        <f>AVERAGE(J19:J24)</f>
        <v>4.3000380567586847</v>
      </c>
      <c r="L24" s="27"/>
      <c r="M24" s="31">
        <f>AVERAGE(K24,K17,K10)</f>
        <v>7.3459471408450696</v>
      </c>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abSelected="1" topLeftCell="F1" zoomScale="85" zoomScaleNormal="85" zoomScalePageLayoutView="85" workbookViewId="0">
      <selection activeCell="M33" sqref="M33"/>
    </sheetView>
  </sheetViews>
  <sheetFormatPr baseColWidth="10" defaultColWidth="8.83203125" defaultRowHeight="14" x14ac:dyDescent="0"/>
  <cols>
    <col min="1" max="1" width="4.5" bestFit="1" customWidth="1"/>
    <col min="2" max="2" width="7.83203125" bestFit="1" customWidth="1"/>
    <col min="3" max="3" width="9.83203125" bestFit="1" customWidth="1"/>
    <col min="4" max="4" width="10.6640625" bestFit="1" customWidth="1"/>
    <col min="5" max="5" width="10.1640625" bestFit="1" customWidth="1"/>
    <col min="6" max="6" width="13.83203125" bestFit="1" customWidth="1"/>
    <col min="7" max="7" width="10.6640625" bestFit="1" customWidth="1"/>
    <col min="8" max="8" width="10.6640625" customWidth="1"/>
    <col min="9" max="9" width="13" customWidth="1"/>
    <col min="10" max="10" width="13.33203125" bestFit="1" customWidth="1"/>
  </cols>
  <sheetData>
    <row r="1" spans="1:11">
      <c r="H1" s="1" t="s">
        <v>6</v>
      </c>
      <c r="I1" s="1" t="s">
        <v>7</v>
      </c>
      <c r="J1" s="1" t="s">
        <v>8</v>
      </c>
    </row>
    <row r="2" spans="1:11">
      <c r="H2" s="2">
        <v>1.01</v>
      </c>
      <c r="I2" s="2">
        <v>8.2100000000000006E-2</v>
      </c>
      <c r="J2" s="2">
        <v>293</v>
      </c>
    </row>
    <row r="3" spans="1:11" ht="28">
      <c r="A3" s="5" t="s">
        <v>0</v>
      </c>
      <c r="B3" s="3" t="s">
        <v>1</v>
      </c>
      <c r="C3" s="3" t="s">
        <v>2</v>
      </c>
      <c r="D3" s="3" t="s">
        <v>3</v>
      </c>
      <c r="E3" s="3" t="s">
        <v>5</v>
      </c>
      <c r="F3" s="3" t="s">
        <v>11</v>
      </c>
      <c r="G3" s="3" t="s">
        <v>12</v>
      </c>
      <c r="H3" s="3" t="s">
        <v>13</v>
      </c>
      <c r="I3" s="4" t="s">
        <v>16</v>
      </c>
      <c r="J3" s="3" t="s">
        <v>14</v>
      </c>
    </row>
    <row r="4" spans="1:11">
      <c r="A4" s="9">
        <v>1</v>
      </c>
      <c r="B4" s="15">
        <v>60</v>
      </c>
      <c r="C4" s="15">
        <v>79</v>
      </c>
      <c r="D4" s="16">
        <v>0.73199999999999998</v>
      </c>
      <c r="E4" s="16">
        <v>0.28999999999999998</v>
      </c>
      <c r="F4" s="16">
        <f>E4*D4</f>
        <v>0.21227999999999997</v>
      </c>
      <c r="G4" s="16">
        <f>F4*B4/1000</f>
        <v>1.27368E-2</v>
      </c>
      <c r="H4" s="17">
        <f>$H$2*(80-C4)/1000/($I$2*$J$2)</f>
        <v>4.1986589233973382E-5</v>
      </c>
      <c r="I4" s="16">
        <f>H4*237</f>
        <v>9.950821648451692E-3</v>
      </c>
      <c r="J4" s="18">
        <f>I4/G4*100</f>
        <v>78.126543939228782</v>
      </c>
    </row>
    <row r="5" spans="1:11">
      <c r="A5" s="10"/>
      <c r="B5" s="15">
        <v>120</v>
      </c>
      <c r="C5" s="15">
        <v>76.5</v>
      </c>
      <c r="D5" s="16">
        <v>0.72</v>
      </c>
      <c r="E5" s="16">
        <v>0.28999999999999998</v>
      </c>
      <c r="F5" s="16">
        <f t="shared" ref="F5:F13" si="0">E5*D5</f>
        <v>0.20879999999999999</v>
      </c>
      <c r="G5" s="16">
        <f t="shared" ref="G5:G13" si="1">F5*B5/1000</f>
        <v>2.5055999999999998E-2</v>
      </c>
      <c r="H5" s="17">
        <f t="shared" ref="H5:H13" si="2">$H$2*(C4-C5)/1000/($I$2*$J$2)</f>
        <v>1.0496647308493345E-4</v>
      </c>
      <c r="I5" s="16">
        <f t="shared" ref="I5:I32" si="3">H5*237</f>
        <v>2.4877054121129227E-2</v>
      </c>
      <c r="J5" s="18">
        <f t="shared" ref="J5" si="4">I5/G5*100</f>
        <v>99.285816256103246</v>
      </c>
    </row>
    <row r="6" spans="1:11">
      <c r="A6" s="10"/>
      <c r="B6" s="15">
        <v>180</v>
      </c>
      <c r="C6" s="15">
        <v>74</v>
      </c>
      <c r="D6" s="16">
        <v>0.71499999999999997</v>
      </c>
      <c r="E6" s="16">
        <v>0.28999999999999998</v>
      </c>
      <c r="F6" s="16">
        <f t="shared" si="0"/>
        <v>0.20734999999999998</v>
      </c>
      <c r="G6" s="16">
        <f t="shared" si="1"/>
        <v>3.7322999999999995E-2</v>
      </c>
      <c r="H6" s="17">
        <f t="shared" si="2"/>
        <v>1.0496647308493345E-4</v>
      </c>
      <c r="I6" s="16">
        <f t="shared" si="3"/>
        <v>2.4877054121129227E-2</v>
      </c>
      <c r="J6" s="18">
        <f t="shared" ref="J6:J32" si="5">I6/G6*100</f>
        <v>66.653415108992391</v>
      </c>
    </row>
    <row r="7" spans="1:11">
      <c r="A7" s="10"/>
      <c r="B7" s="15">
        <v>240</v>
      </c>
      <c r="C7" s="15">
        <v>72</v>
      </c>
      <c r="D7" s="16">
        <v>0.70899999999999996</v>
      </c>
      <c r="E7" s="16">
        <v>0.28000000000000003</v>
      </c>
      <c r="F7" s="16">
        <f t="shared" si="0"/>
        <v>0.19852</v>
      </c>
      <c r="G7" s="16">
        <f t="shared" si="1"/>
        <v>4.7644800000000001E-2</v>
      </c>
      <c r="H7" s="17">
        <f t="shared" si="2"/>
        <v>8.3973178467946764E-5</v>
      </c>
      <c r="I7" s="16">
        <f t="shared" si="3"/>
        <v>1.9901643296903384E-2</v>
      </c>
      <c r="J7" s="18">
        <f t="shared" si="5"/>
        <v>41.77086124173757</v>
      </c>
    </row>
    <row r="8" spans="1:11">
      <c r="A8" s="10"/>
      <c r="B8" s="15">
        <v>300</v>
      </c>
      <c r="C8" s="15">
        <v>69</v>
      </c>
      <c r="D8" s="16">
        <v>0.69899999999999995</v>
      </c>
      <c r="E8" s="16">
        <v>0.28000000000000003</v>
      </c>
      <c r="F8" s="16">
        <f t="shared" si="0"/>
        <v>0.19572000000000001</v>
      </c>
      <c r="G8" s="16">
        <f t="shared" si="1"/>
        <v>5.8716000000000004E-2</v>
      </c>
      <c r="H8" s="17">
        <f t="shared" si="2"/>
        <v>1.2595976770192016E-4</v>
      </c>
      <c r="I8" s="16">
        <f t="shared" si="3"/>
        <v>2.9852464945355078E-2</v>
      </c>
      <c r="J8" s="18">
        <f t="shared" si="5"/>
        <v>50.842129820415352</v>
      </c>
    </row>
    <row r="9" spans="1:11">
      <c r="A9" s="10"/>
      <c r="B9" s="15">
        <v>360</v>
      </c>
      <c r="C9" s="15">
        <v>66.5</v>
      </c>
      <c r="D9" s="16">
        <v>0.68799999999999994</v>
      </c>
      <c r="E9" s="16">
        <v>0.28000000000000003</v>
      </c>
      <c r="F9" s="16">
        <f t="shared" si="0"/>
        <v>0.19264000000000001</v>
      </c>
      <c r="G9" s="16">
        <f t="shared" si="1"/>
        <v>6.9350400000000006E-2</v>
      </c>
      <c r="H9" s="17">
        <f t="shared" si="2"/>
        <v>1.0496647308493345E-4</v>
      </c>
      <c r="I9" s="16">
        <f t="shared" si="3"/>
        <v>2.4877054121129227E-2</v>
      </c>
      <c r="J9" s="18">
        <f t="shared" si="5"/>
        <v>35.871536604156894</v>
      </c>
    </row>
    <row r="10" spans="1:11">
      <c r="A10" s="10"/>
      <c r="B10" s="15">
        <v>420</v>
      </c>
      <c r="C10" s="15">
        <v>64.5</v>
      </c>
      <c r="D10" s="16">
        <v>0.66600000000000004</v>
      </c>
      <c r="E10" s="16">
        <v>0.27</v>
      </c>
      <c r="F10" s="16">
        <f t="shared" si="0"/>
        <v>0.17982000000000004</v>
      </c>
      <c r="G10" s="16">
        <f t="shared" si="1"/>
        <v>7.5524400000000019E-2</v>
      </c>
      <c r="H10" s="17">
        <f t="shared" si="2"/>
        <v>8.3973178467946764E-5</v>
      </c>
      <c r="I10" s="16">
        <f t="shared" si="3"/>
        <v>1.9901643296903384E-2</v>
      </c>
      <c r="J10" s="18">
        <f t="shared" si="5"/>
        <v>26.351276272176115</v>
      </c>
    </row>
    <row r="11" spans="1:11">
      <c r="A11" s="10"/>
      <c r="B11" s="15">
        <v>480</v>
      </c>
      <c r="C11" s="15">
        <v>62.5</v>
      </c>
      <c r="D11" s="16">
        <v>0.42799999999999999</v>
      </c>
      <c r="E11" s="16">
        <v>0.16</v>
      </c>
      <c r="F11" s="16">
        <f t="shared" si="0"/>
        <v>6.8479999999999999E-2</v>
      </c>
      <c r="G11" s="16">
        <f t="shared" si="1"/>
        <v>3.2870399999999994E-2</v>
      </c>
      <c r="H11" s="17">
        <f t="shared" si="2"/>
        <v>8.3973178467946764E-5</v>
      </c>
      <c r="I11" s="16">
        <f t="shared" si="3"/>
        <v>1.9901643296903384E-2</v>
      </c>
      <c r="J11" s="18">
        <f t="shared" si="5"/>
        <v>60.545789819726522</v>
      </c>
    </row>
    <row r="12" spans="1:11">
      <c r="A12" s="10"/>
      <c r="B12" s="15">
        <v>540</v>
      </c>
      <c r="C12" s="15">
        <v>58</v>
      </c>
      <c r="D12" s="16">
        <v>0.71199999999999997</v>
      </c>
      <c r="E12" s="16">
        <v>0.37</v>
      </c>
      <c r="F12" s="16">
        <f t="shared" si="0"/>
        <v>0.26344000000000001</v>
      </c>
      <c r="G12" s="16">
        <f t="shared" si="1"/>
        <v>0.14225759999999998</v>
      </c>
      <c r="H12" s="17">
        <f t="shared" si="2"/>
        <v>1.889396515528802E-4</v>
      </c>
      <c r="I12" s="16">
        <f t="shared" si="3"/>
        <v>4.4778697418032608E-2</v>
      </c>
      <c r="J12" s="18">
        <f t="shared" si="5"/>
        <v>31.477191670626116</v>
      </c>
      <c r="K12" s="19" t="s">
        <v>17</v>
      </c>
    </row>
    <row r="13" spans="1:11">
      <c r="A13" s="10"/>
      <c r="B13" s="15">
        <v>600</v>
      </c>
      <c r="C13" s="15">
        <v>55.5</v>
      </c>
      <c r="D13" s="16">
        <v>0.96</v>
      </c>
      <c r="E13" s="16">
        <v>0.3</v>
      </c>
      <c r="F13" s="16">
        <f t="shared" si="0"/>
        <v>0.28799999999999998</v>
      </c>
      <c r="G13" s="16">
        <f t="shared" si="1"/>
        <v>0.17279999999999998</v>
      </c>
      <c r="H13" s="17">
        <f t="shared" si="2"/>
        <v>1.0496647308493345E-4</v>
      </c>
      <c r="I13" s="16">
        <f t="shared" si="3"/>
        <v>2.4877054121129227E-2</v>
      </c>
      <c r="J13" s="18">
        <f t="shared" si="5"/>
        <v>14.396443357134972</v>
      </c>
      <c r="K13" s="19">
        <f>AVERAGE(J5:J13)</f>
        <v>47.466051127896577</v>
      </c>
    </row>
    <row r="14" spans="1:11">
      <c r="A14" s="11"/>
      <c r="B14" s="11"/>
      <c r="C14" s="11"/>
      <c r="D14" s="12"/>
      <c r="E14" s="12"/>
      <c r="F14" s="12"/>
      <c r="G14" s="12"/>
      <c r="H14" s="13"/>
      <c r="I14" s="12"/>
      <c r="J14" s="14"/>
    </row>
    <row r="15" spans="1:11">
      <c r="A15" s="9">
        <v>2</v>
      </c>
      <c r="B15" s="15">
        <v>60</v>
      </c>
      <c r="C15" s="15">
        <v>52</v>
      </c>
      <c r="D15" s="16">
        <v>0.71299999999999997</v>
      </c>
      <c r="E15" s="16">
        <v>0.26</v>
      </c>
      <c r="F15" s="16">
        <f>E15*D15</f>
        <v>0.18537999999999999</v>
      </c>
      <c r="G15" s="16">
        <f>F15*B15/1000</f>
        <v>1.11228E-2</v>
      </c>
      <c r="H15" s="17">
        <f>$H$2*(C13-C15)/1000/($I$2*$J$2)</f>
        <v>1.4695306231890683E-4</v>
      </c>
      <c r="I15" s="16">
        <f t="shared" si="3"/>
        <v>3.4827875769580921E-2</v>
      </c>
      <c r="J15" s="18">
        <f t="shared" si="5"/>
        <v>313.12147813123426</v>
      </c>
    </row>
    <row r="16" spans="1:11">
      <c r="A16" s="10"/>
      <c r="B16" s="15">
        <v>120</v>
      </c>
      <c r="C16" s="15">
        <v>50</v>
      </c>
      <c r="D16" s="16">
        <v>0.70699999999999996</v>
      </c>
      <c r="E16" s="16">
        <v>0.25</v>
      </c>
      <c r="F16" s="16">
        <f t="shared" ref="F16:F22" si="6">E16*D16</f>
        <v>0.17674999999999999</v>
      </c>
      <c r="G16" s="16">
        <f t="shared" ref="G16:G22" si="7">F16*B16/1000</f>
        <v>2.1209999999999996E-2</v>
      </c>
      <c r="H16" s="17">
        <f t="shared" ref="H16:H22" si="8">$H$2*(C15-C16)/1000/($I$2*$J$2)</f>
        <v>8.3973178467946764E-5</v>
      </c>
      <c r="I16" s="16">
        <f t="shared" si="3"/>
        <v>1.9901643296903384E-2</v>
      </c>
      <c r="J16" s="18">
        <f t="shared" si="5"/>
        <v>93.831415826984383</v>
      </c>
    </row>
    <row r="17" spans="1:13">
      <c r="A17" s="10"/>
      <c r="B17" s="15">
        <v>180</v>
      </c>
      <c r="C17" s="15">
        <v>48</v>
      </c>
      <c r="D17" s="16">
        <v>0.69499999999999995</v>
      </c>
      <c r="E17" s="16">
        <v>0.24</v>
      </c>
      <c r="F17" s="16">
        <f t="shared" si="6"/>
        <v>0.16679999999999998</v>
      </c>
      <c r="G17" s="16">
        <f t="shared" si="7"/>
        <v>3.0023999999999999E-2</v>
      </c>
      <c r="H17" s="17">
        <f t="shared" si="8"/>
        <v>8.3973178467946764E-5</v>
      </c>
      <c r="I17" s="16">
        <f t="shared" si="3"/>
        <v>1.9901643296903384E-2</v>
      </c>
      <c r="J17" s="18">
        <f t="shared" si="5"/>
        <v>66.285782363786922</v>
      </c>
    </row>
    <row r="18" spans="1:13">
      <c r="A18" s="10"/>
      <c r="B18" s="15">
        <v>240</v>
      </c>
      <c r="C18" s="15">
        <v>46</v>
      </c>
      <c r="D18" s="16">
        <v>0.68</v>
      </c>
      <c r="E18" s="16">
        <v>0.25</v>
      </c>
      <c r="F18" s="16">
        <f t="shared" si="6"/>
        <v>0.17</v>
      </c>
      <c r="G18" s="16">
        <f t="shared" si="7"/>
        <v>4.0800000000000003E-2</v>
      </c>
      <c r="H18" s="17">
        <f t="shared" si="8"/>
        <v>8.3973178467946764E-5</v>
      </c>
      <c r="I18" s="16">
        <f t="shared" si="3"/>
        <v>1.9901643296903384E-2</v>
      </c>
      <c r="J18" s="18">
        <f t="shared" si="5"/>
        <v>48.778537492410251</v>
      </c>
    </row>
    <row r="19" spans="1:13">
      <c r="A19" s="10"/>
      <c r="B19" s="15">
        <v>300</v>
      </c>
      <c r="C19" s="15">
        <v>44</v>
      </c>
      <c r="D19" s="16">
        <v>0.66300000000000003</v>
      </c>
      <c r="E19" s="16">
        <v>0.24</v>
      </c>
      <c r="F19" s="16">
        <f t="shared" si="6"/>
        <v>0.15912000000000001</v>
      </c>
      <c r="G19" s="16">
        <f t="shared" si="7"/>
        <v>4.7736000000000008E-2</v>
      </c>
      <c r="H19" s="17">
        <f t="shared" si="8"/>
        <v>8.3973178467946764E-5</v>
      </c>
      <c r="I19" s="16">
        <f t="shared" si="3"/>
        <v>1.9901643296903384E-2</v>
      </c>
      <c r="J19" s="18">
        <f t="shared" si="5"/>
        <v>41.691057685820724</v>
      </c>
    </row>
    <row r="20" spans="1:13">
      <c r="A20" s="10"/>
      <c r="B20" s="15">
        <v>360</v>
      </c>
      <c r="C20" s="15">
        <v>42</v>
      </c>
      <c r="D20" s="16">
        <v>0.60099999999999998</v>
      </c>
      <c r="E20" s="16">
        <v>0.21</v>
      </c>
      <c r="F20" s="16">
        <f t="shared" si="6"/>
        <v>0.12620999999999999</v>
      </c>
      <c r="G20" s="16">
        <f t="shared" si="7"/>
        <v>4.5435599999999993E-2</v>
      </c>
      <c r="H20" s="17">
        <f t="shared" si="8"/>
        <v>8.3973178467946764E-5</v>
      </c>
      <c r="I20" s="16">
        <f t="shared" si="3"/>
        <v>1.9901643296903384E-2</v>
      </c>
      <c r="J20" s="18">
        <f t="shared" si="5"/>
        <v>43.801871873384279</v>
      </c>
    </row>
    <row r="21" spans="1:13">
      <c r="A21" s="10"/>
      <c r="B21" s="15">
        <v>420</v>
      </c>
      <c r="C21" s="15">
        <v>34</v>
      </c>
      <c r="D21" s="16">
        <v>0.72299999999999998</v>
      </c>
      <c r="E21" s="16">
        <v>0.33</v>
      </c>
      <c r="F21" s="16">
        <f t="shared" si="6"/>
        <v>0.23859</v>
      </c>
      <c r="G21" s="16">
        <f t="shared" si="7"/>
        <v>0.10020779999999999</v>
      </c>
      <c r="H21" s="17">
        <f t="shared" si="8"/>
        <v>3.3589271387178706E-4</v>
      </c>
      <c r="I21" s="16">
        <f t="shared" si="3"/>
        <v>7.9606573187613536E-2</v>
      </c>
      <c r="J21" s="18">
        <f t="shared" si="5"/>
        <v>79.441493763572851</v>
      </c>
      <c r="K21" s="19" t="s">
        <v>17</v>
      </c>
    </row>
    <row r="22" spans="1:13">
      <c r="A22" s="10"/>
      <c r="B22" s="15">
        <v>480</v>
      </c>
      <c r="C22" s="15">
        <v>30</v>
      </c>
      <c r="D22" s="16">
        <v>0.70899999999999996</v>
      </c>
      <c r="E22" s="16">
        <v>0.32</v>
      </c>
      <c r="F22" s="16">
        <f t="shared" si="6"/>
        <v>0.22688</v>
      </c>
      <c r="G22" s="16">
        <f t="shared" si="7"/>
        <v>0.1089024</v>
      </c>
      <c r="H22" s="17">
        <f t="shared" si="8"/>
        <v>1.6794635693589353E-4</v>
      </c>
      <c r="I22" s="16">
        <f t="shared" si="3"/>
        <v>3.9803286593806768E-2</v>
      </c>
      <c r="J22" s="18">
        <f t="shared" si="5"/>
        <v>36.549503586520373</v>
      </c>
      <c r="K22" s="19">
        <f>AVERAGE(J16:J22)</f>
        <v>58.625666084639974</v>
      </c>
    </row>
    <row r="23" spans="1:13">
      <c r="A23" s="11"/>
      <c r="B23" s="11"/>
      <c r="C23" s="11"/>
      <c r="D23" s="12"/>
      <c r="E23" s="12"/>
      <c r="F23" s="12"/>
      <c r="G23" s="12"/>
      <c r="H23" s="13"/>
      <c r="I23" s="12"/>
      <c r="J23" s="14"/>
    </row>
    <row r="24" spans="1:13">
      <c r="A24" s="9">
        <v>3</v>
      </c>
      <c r="B24" s="15">
        <v>60</v>
      </c>
      <c r="C24" s="15">
        <v>22</v>
      </c>
      <c r="D24" s="16">
        <v>0.73299999999999998</v>
      </c>
      <c r="E24" s="16">
        <v>0.26</v>
      </c>
      <c r="F24" s="16">
        <f>E24*D24</f>
        <v>0.19058</v>
      </c>
      <c r="G24" s="16">
        <f>F24*B24/1000</f>
        <v>1.1434799999999998E-2</v>
      </c>
      <c r="H24" s="17">
        <f>$H$2*(C22-C24)/1000/($I$2*$J$2)</f>
        <v>3.3589271387178706E-4</v>
      </c>
      <c r="I24" s="16">
        <f t="shared" si="3"/>
        <v>7.9606573187613536E-2</v>
      </c>
      <c r="J24" s="18">
        <f t="shared" si="5"/>
        <v>696.17809832802971</v>
      </c>
    </row>
    <row r="25" spans="1:13">
      <c r="A25" s="10"/>
      <c r="B25" s="15">
        <v>120</v>
      </c>
      <c r="C25" s="15">
        <v>20</v>
      </c>
      <c r="D25" s="16">
        <v>0.72699999999999998</v>
      </c>
      <c r="E25" s="16">
        <v>0.28000000000000003</v>
      </c>
      <c r="F25" s="16">
        <f t="shared" ref="F25:F32" si="9">E25*D25</f>
        <v>0.20356000000000002</v>
      </c>
      <c r="G25" s="16">
        <f t="shared" ref="G25:G32" si="10">F25*B25/1000</f>
        <v>2.4427200000000003E-2</v>
      </c>
      <c r="H25" s="17">
        <f t="shared" ref="H25:H32" si="11">$H$2*(C24-C25)/1000/($I$2*$J$2)</f>
        <v>8.3973178467946764E-5</v>
      </c>
      <c r="I25" s="16">
        <f t="shared" si="3"/>
        <v>1.9901643296903384E-2</v>
      </c>
      <c r="J25" s="18">
        <f t="shared" si="5"/>
        <v>81.473289189523896</v>
      </c>
    </row>
    <row r="26" spans="1:13">
      <c r="A26" s="10"/>
      <c r="B26" s="15">
        <v>180</v>
      </c>
      <c r="C26" s="15">
        <v>18</v>
      </c>
      <c r="D26" s="16">
        <v>0.72799999999999998</v>
      </c>
      <c r="E26" s="16">
        <v>0.27</v>
      </c>
      <c r="F26" s="16">
        <f t="shared" si="9"/>
        <v>0.19656000000000001</v>
      </c>
      <c r="G26" s="16">
        <f t="shared" si="10"/>
        <v>3.5380800000000004E-2</v>
      </c>
      <c r="H26" s="17">
        <f t="shared" si="11"/>
        <v>8.3973178467946764E-5</v>
      </c>
      <c r="I26" s="16">
        <f t="shared" si="3"/>
        <v>1.9901643296903384E-2</v>
      </c>
      <c r="J26" s="18">
        <f t="shared" si="5"/>
        <v>56.249839734837494</v>
      </c>
    </row>
    <row r="27" spans="1:13">
      <c r="A27" s="10"/>
      <c r="B27" s="15">
        <v>240</v>
      </c>
      <c r="C27" s="15">
        <v>16</v>
      </c>
      <c r="D27" s="16">
        <v>0.72699999999999998</v>
      </c>
      <c r="E27" s="16">
        <v>0.26</v>
      </c>
      <c r="F27" s="16">
        <f t="shared" si="9"/>
        <v>0.18901999999999999</v>
      </c>
      <c r="G27" s="16">
        <f t="shared" si="10"/>
        <v>4.5364799999999997E-2</v>
      </c>
      <c r="H27" s="17">
        <f t="shared" si="11"/>
        <v>8.3973178467946764E-5</v>
      </c>
      <c r="I27" s="16">
        <f t="shared" si="3"/>
        <v>1.9901643296903384E-2</v>
      </c>
      <c r="J27" s="18">
        <f t="shared" si="5"/>
        <v>43.870232640512874</v>
      </c>
    </row>
    <row r="28" spans="1:13">
      <c r="A28" s="10"/>
      <c r="B28" s="15">
        <v>300</v>
      </c>
      <c r="C28" s="15">
        <v>13.5</v>
      </c>
      <c r="D28" s="16">
        <v>0.72099999999999997</v>
      </c>
      <c r="E28" s="16">
        <v>0.26</v>
      </c>
      <c r="F28" s="16">
        <f t="shared" si="9"/>
        <v>0.18745999999999999</v>
      </c>
      <c r="G28" s="16">
        <f t="shared" si="10"/>
        <v>5.6237999999999996E-2</v>
      </c>
      <c r="H28" s="17">
        <f t="shared" si="11"/>
        <v>1.0496647308493345E-4</v>
      </c>
      <c r="I28" s="16">
        <f t="shared" si="3"/>
        <v>2.4877054121129227E-2</v>
      </c>
      <c r="J28" s="18">
        <f t="shared" si="5"/>
        <v>44.235310859435309</v>
      </c>
    </row>
    <row r="29" spans="1:13">
      <c r="A29" s="10"/>
      <c r="B29" s="15">
        <v>360</v>
      </c>
      <c r="C29" s="15">
        <v>10.5</v>
      </c>
      <c r="D29" s="16">
        <v>0.71199999999999997</v>
      </c>
      <c r="E29" s="16">
        <v>0.28000000000000003</v>
      </c>
      <c r="F29" s="16">
        <f t="shared" si="9"/>
        <v>0.19936000000000001</v>
      </c>
      <c r="G29" s="16">
        <f t="shared" si="10"/>
        <v>7.1769600000000003E-2</v>
      </c>
      <c r="H29" s="17">
        <f t="shared" si="11"/>
        <v>1.2595976770192016E-4</v>
      </c>
      <c r="I29" s="16">
        <f t="shared" si="3"/>
        <v>2.9852464945355078E-2</v>
      </c>
      <c r="J29" s="18">
        <f t="shared" si="5"/>
        <v>41.594860421898794</v>
      </c>
    </row>
    <row r="30" spans="1:13">
      <c r="A30" s="10"/>
      <c r="B30" s="15">
        <v>420</v>
      </c>
      <c r="C30" s="15">
        <v>8</v>
      </c>
      <c r="D30" s="16">
        <v>0.70199999999999996</v>
      </c>
      <c r="E30" s="16">
        <v>0.28000000000000003</v>
      </c>
      <c r="F30" s="16">
        <f t="shared" si="9"/>
        <v>0.19656000000000001</v>
      </c>
      <c r="G30" s="16">
        <f t="shared" si="10"/>
        <v>8.2555199999999995E-2</v>
      </c>
      <c r="H30" s="17">
        <f t="shared" si="11"/>
        <v>1.0496647308493345E-4</v>
      </c>
      <c r="I30" s="16">
        <f t="shared" si="3"/>
        <v>2.4877054121129227E-2</v>
      </c>
      <c r="J30" s="18">
        <f t="shared" si="5"/>
        <v>30.133842715091514</v>
      </c>
    </row>
    <row r="31" spans="1:13">
      <c r="A31" s="10"/>
      <c r="B31" s="15">
        <v>480</v>
      </c>
      <c r="C31" s="15">
        <v>6</v>
      </c>
      <c r="D31" s="16">
        <v>0.69799999999999995</v>
      </c>
      <c r="E31" s="16">
        <v>0.28000000000000003</v>
      </c>
      <c r="F31" s="16">
        <f t="shared" si="9"/>
        <v>0.19544</v>
      </c>
      <c r="G31" s="16">
        <f t="shared" si="10"/>
        <v>9.3811199999999997E-2</v>
      </c>
      <c r="H31" s="17">
        <f t="shared" si="11"/>
        <v>8.3973178467946764E-5</v>
      </c>
      <c r="I31" s="16">
        <f t="shared" si="3"/>
        <v>1.9901643296903384E-2</v>
      </c>
      <c r="J31" s="18">
        <f t="shared" si="5"/>
        <v>21.214570644979901</v>
      </c>
      <c r="K31" s="19" t="s">
        <v>17</v>
      </c>
      <c r="M31" t="s">
        <v>17</v>
      </c>
    </row>
    <row r="32" spans="1:13">
      <c r="A32" s="10"/>
      <c r="B32" s="15">
        <v>540</v>
      </c>
      <c r="C32" s="15">
        <v>4</v>
      </c>
      <c r="D32" s="16">
        <v>0.69199999999999995</v>
      </c>
      <c r="E32" s="16">
        <v>0.27</v>
      </c>
      <c r="F32" s="16">
        <f t="shared" si="9"/>
        <v>0.18684000000000001</v>
      </c>
      <c r="G32" s="16">
        <f t="shared" si="10"/>
        <v>0.1008936</v>
      </c>
      <c r="H32" s="17">
        <f t="shared" si="11"/>
        <v>8.3973178467946764E-5</v>
      </c>
      <c r="I32" s="16">
        <f t="shared" si="3"/>
        <v>1.9901643296903384E-2</v>
      </c>
      <c r="J32" s="18">
        <f t="shared" si="5"/>
        <v>19.725377325126058</v>
      </c>
      <c r="K32" s="19">
        <f>AVERAGE(J25:J32)</f>
        <v>42.312165441425734</v>
      </c>
      <c r="M32" s="23">
        <f>AVERAGE(K13,K22,K32)</f>
        <v>49.467960884654097</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topLeftCell="A10" workbookViewId="0">
      <selection activeCell="A20" sqref="A20"/>
    </sheetView>
  </sheetViews>
  <sheetFormatPr baseColWidth="10" defaultColWidth="8.83203125" defaultRowHeight="14" x14ac:dyDescent="0"/>
  <cols>
    <col min="1" max="1" width="81.5" bestFit="1" customWidth="1"/>
  </cols>
  <sheetData>
    <row r="1" spans="1:1">
      <c r="A1" s="21" t="s">
        <v>32</v>
      </c>
    </row>
    <row r="2" spans="1:1">
      <c r="A2" s="22" t="s">
        <v>18</v>
      </c>
    </row>
    <row r="3" spans="1:1">
      <c r="A3" s="22" t="s">
        <v>19</v>
      </c>
    </row>
    <row r="4" spans="1:1" ht="28">
      <c r="A4" s="24" t="s">
        <v>33</v>
      </c>
    </row>
    <row r="5" spans="1:1">
      <c r="A5" s="22" t="s">
        <v>20</v>
      </c>
    </row>
    <row r="6" spans="1:1">
      <c r="A6" s="22" t="s">
        <v>21</v>
      </c>
    </row>
    <row r="7" spans="1:1">
      <c r="A7" s="22" t="s">
        <v>22</v>
      </c>
    </row>
    <row r="8" spans="1:1" ht="28">
      <c r="A8" s="20" t="s">
        <v>34</v>
      </c>
    </row>
    <row r="9" spans="1:1">
      <c r="A9" s="22" t="s">
        <v>23</v>
      </c>
    </row>
    <row r="10" spans="1:1">
      <c r="A10" s="22" t="s">
        <v>24</v>
      </c>
    </row>
    <row r="11" spans="1:1">
      <c r="A11" s="20" t="s">
        <v>35</v>
      </c>
    </row>
    <row r="12" spans="1:1">
      <c r="A12" s="22" t="s">
        <v>25</v>
      </c>
    </row>
    <row r="13" spans="1:1">
      <c r="A13" s="22" t="s">
        <v>26</v>
      </c>
    </row>
    <row r="14" spans="1:1">
      <c r="A14" s="22" t="s">
        <v>27</v>
      </c>
    </row>
    <row r="15" spans="1:1">
      <c r="A15" s="22" t="s">
        <v>28</v>
      </c>
    </row>
    <row r="16" spans="1:1" ht="28">
      <c r="A16" s="20" t="s">
        <v>36</v>
      </c>
    </row>
    <row r="17" spans="1:1">
      <c r="A17" s="22" t="s">
        <v>29</v>
      </c>
    </row>
    <row r="18" spans="1:1">
      <c r="A18" s="22" t="s">
        <v>30</v>
      </c>
    </row>
    <row r="19" spans="1:1">
      <c r="A19" s="22" t="s">
        <v>31</v>
      </c>
    </row>
    <row r="20" spans="1:1" ht="28">
      <c r="A20" s="32" t="s">
        <v>37</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Charts</vt:lpstr>
      </vt:variant>
      <vt:variant>
        <vt:i4>2</vt:i4>
      </vt:variant>
    </vt:vector>
  </HeadingPairs>
  <TitlesOfParts>
    <vt:vector size="5" baseType="lpstr">
      <vt:lpstr>electrolyzer data</vt:lpstr>
      <vt:lpstr>fuel cell data</vt:lpstr>
      <vt:lpstr>Analysis Questions</vt:lpstr>
      <vt:lpstr>electrolyzer efficiency plot</vt:lpstr>
      <vt:lpstr>fuel cell efficiency plot</vt:lpstr>
    </vt:vector>
  </TitlesOfParts>
  <Company>Humboldt State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rst144</dc:creator>
  <cp:lastModifiedBy>marissa woolsey</cp:lastModifiedBy>
  <dcterms:created xsi:type="dcterms:W3CDTF">2016-04-29T19:59:26Z</dcterms:created>
  <dcterms:modified xsi:type="dcterms:W3CDTF">2016-09-08T16:45:26Z</dcterms:modified>
</cp:coreProperties>
</file>