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5521" windowWidth="15480" windowHeight="11640" tabRatio="500" firstSheet="1" activeTab="4"/>
  </bookViews>
  <sheets>
    <sheet name="Executive Summary" sheetId="1" r:id="rId1"/>
    <sheet name="Instructions" sheetId="2" r:id="rId2"/>
    <sheet name="Inputs" sheetId="3" r:id="rId3"/>
    <sheet name="Calculations" sheetId="4" r:id="rId4"/>
    <sheet name="Outputs" sheetId="5" r:id="rId5"/>
    <sheet name="Graphs" sheetId="6" r:id="rId6"/>
    <sheet name="References" sheetId="7" r:id="rId7"/>
  </sheets>
  <externalReferences>
    <externalReference r:id="rId10"/>
    <externalReference r:id="rId11"/>
    <externalReference r:id="rId12"/>
  </externalReferences>
  <definedNames>
    <definedName name="_ML2010">'References'!$A$89</definedName>
    <definedName name="doc_no_Y1">'Inputs'!#REF!</definedName>
    <definedName name="doc_no_y2">'Inputs'!$A$1</definedName>
    <definedName name="doc_number" localSheetId="0">'[1]Inputs_Outputs'!$B$9</definedName>
    <definedName name="doc_number" localSheetId="6">'[1]Inputs_Outputs'!$B$9</definedName>
    <definedName name="doc_number">'Inputs'!#REF!</definedName>
    <definedName name="EDF_Web">'References'!#REF!</definedName>
    <definedName name="EPA_CO2">'References'!$A$91</definedName>
    <definedName name="Green_Power">'References'!$A$96</definedName>
    <definedName name="Install_Time" localSheetId="0">'[1]Inputs_Outputs'!$B$42</definedName>
    <definedName name="Install_Time" localSheetId="6">'[1]Inputs_Outputs'!$B$42</definedName>
    <definedName name="Install_Time">'Inputs'!$B$57</definedName>
    <definedName name="international_time" localSheetId="0">'[1]Inputs_Outputs'!$B$28</definedName>
    <definedName name="international_time" localSheetId="6">'[1]Inputs_Outputs'!$B$28</definedName>
    <definedName name="international_time">'Inputs'!$B$39</definedName>
    <definedName name="intl_lost">'Inputs'!$E$39</definedName>
    <definedName name="Labour_Cost" localSheetId="0">'[1]Inputs_Outputs'!$B$40</definedName>
    <definedName name="Labour_Cost" localSheetId="6">'[1]Inputs_Outputs'!$B$40</definedName>
    <definedName name="Labour_Cost">'Inputs'!$B$54</definedName>
    <definedName name="labour_rate" localSheetId="0">'[1]Inputs_Outputs'!$B$29</definedName>
    <definedName name="labour_rate" localSheetId="6">'[1]Inputs_Outputs'!$B$29</definedName>
    <definedName name="labour_rate">'Inputs'!$B$55</definedName>
    <definedName name="local_lost">'Inputs'!$B$42</definedName>
    <definedName name="local_time" localSheetId="0">'[1]Inputs_Outputs'!$B$23</definedName>
    <definedName name="local_time" localSheetId="6">'[1]Inputs_Outputs'!$B$23</definedName>
    <definedName name="local_time">'Inputs'!$B$34</definedName>
    <definedName name="localpercent">'Inputs'!#REF!</definedName>
    <definedName name="locnum">'Inputs'!#REF!</definedName>
    <definedName name="locper">'Inputs'!#REF!</definedName>
    <definedName name="national_lost">'Inputs'!$E$37</definedName>
    <definedName name="national_time" localSheetId="0">'[1]Inputs_Outputs'!$B$26</definedName>
    <definedName name="national_time" localSheetId="6">'[1]Inputs_Outputs'!$B$26</definedName>
    <definedName name="national_time">'Inputs'!$B$37</definedName>
    <definedName name="natnum">'Inputs'!#REF!</definedName>
    <definedName name="natper">'Inputs'!#REF!</definedName>
    <definedName name="no_of_docs" localSheetId="0">'[1]Inputs_Outputs'!$B$34</definedName>
    <definedName name="no_of_docs" localSheetId="6">'[1]Inputs_Outputs'!$B$34</definedName>
    <definedName name="no_of_docs">'Inputs'!#REF!</definedName>
    <definedName name="no_of_docs_Y1" localSheetId="0">'[1]Inputs_Outputs'!$C$34</definedName>
    <definedName name="no_of_docs_Y1" localSheetId="6">'[1]Inputs_Outputs'!$C$34</definedName>
    <definedName name="no_of_docs_Y1">'Inputs'!#REF!</definedName>
    <definedName name="no_of_docs_Y2" localSheetId="0">'[1]Inputs_Outputs'!$D$34</definedName>
    <definedName name="no_of_docs_Y2" localSheetId="6">'[1]Inputs_Outputs'!$D$34</definedName>
    <definedName name="no_of_docs_Y2">'Inputs'!#REF!</definedName>
    <definedName name="no_of_docs_Y3" localSheetId="0">'[1]Inputs_Outputs'!$E$34</definedName>
    <definedName name="no_of_docs_Y3" localSheetId="6">'[1]Inputs_Outputs'!$E$34</definedName>
    <definedName name="no_of_docs_Y3">'Inputs'!#REF!</definedName>
    <definedName name="no_of_docs_Y4" localSheetId="0">'[1]Inputs_Outputs'!$F$34</definedName>
    <definedName name="no_of_docs_Y4" localSheetId="6">'[1]Inputs_Outputs'!$F$34</definedName>
    <definedName name="no_of_docs_Y4">'Inputs'!#REF!</definedName>
    <definedName name="no_of_docs_Y5" localSheetId="0">'[1]Inputs_Outputs'!$G$34</definedName>
    <definedName name="no_of_docs_Y5" localSheetId="6">'[1]Inputs_Outputs'!$G$34</definedName>
    <definedName name="no_of_docs_Y5">'Inputs'!#REF!</definedName>
    <definedName name="no_of_pages" localSheetId="0">'[1]Calculations'!#REF!</definedName>
    <definedName name="no_of_pages" localSheetId="6">'[1]Calculations'!#REF!</definedName>
    <definedName name="no_of_pages">'Calculations'!#REF!</definedName>
    <definedName name="no_of_pages_Y1" localSheetId="0">'[1]Calculations'!#REF!</definedName>
    <definedName name="no_of_pages_Y1" localSheetId="6">'[1]Calculations'!#REF!</definedName>
    <definedName name="no_of_pages_Y1">'Calculations'!#REF!</definedName>
    <definedName name="no_of_pages_Y2" localSheetId="0">'[1]Calculations'!#REF!</definedName>
    <definedName name="no_of_pages_Y2" localSheetId="6">'[1]Calculations'!#REF!</definedName>
    <definedName name="no_of_pages_Y2">'Calculations'!#REF!</definedName>
    <definedName name="no_of_pages_Y3" localSheetId="0">'[1]Calculations'!#REF!</definedName>
    <definedName name="no_of_pages_Y3" localSheetId="6">'[1]Calculations'!#REF!</definedName>
    <definedName name="no_of_pages_Y3">'Calculations'!#REF!</definedName>
    <definedName name="no_of_pages_Y4" localSheetId="0">'[1]Calculations'!#REF!</definedName>
    <definedName name="no_of_pages_Y4" localSheetId="6">'[1]Calculations'!#REF!</definedName>
    <definedName name="no_of_pages_Y4">'Calculations'!#REF!</definedName>
    <definedName name="no_Scanners" localSheetId="0">'[1]Inputs_Outputs'!$B$44</definedName>
    <definedName name="no_Scanners" localSheetId="6">'[1]Inputs_Outputs'!$B$44</definedName>
    <definedName name="no_Scanners">'Inputs'!$B$59</definedName>
    <definedName name="no_users" localSheetId="0">'[1]Inputs_Outputs'!$B$39</definedName>
    <definedName name="no_users" localSheetId="6">'[1]Inputs_Outputs'!$B$39</definedName>
    <definedName name="no_users">'Inputs'!$B$53</definedName>
    <definedName name="no_users_Y1" localSheetId="0">'[1]Inputs_Outputs'!$C$39</definedName>
    <definedName name="no_users_Y1" localSheetId="6">'[1]Inputs_Outputs'!$C$39</definedName>
    <definedName name="no_users_Y1">'Inputs'!$C$53</definedName>
    <definedName name="no_users_Y2" localSheetId="0">'[1]Inputs_Outputs'!$D$39</definedName>
    <definedName name="no_users_Y2" localSheetId="6">'[1]Inputs_Outputs'!$D$39</definedName>
    <definedName name="no_users_Y2">'Inputs'!$D$53</definedName>
    <definedName name="no_users_Y3" localSheetId="0">'[1]Inputs_Outputs'!$E$39</definedName>
    <definedName name="no_users_Y3" localSheetId="6">'[1]Inputs_Outputs'!$E$39</definedName>
    <definedName name="no_users_Y3">'Inputs'!$E$53</definedName>
    <definedName name="no_users_Y4" localSheetId="0">'[1]Inputs_Outputs'!$F$39</definedName>
    <definedName name="no_users_Y4" localSheetId="6">'[1]Inputs_Outputs'!$F$39</definedName>
    <definedName name="no_users_Y4">'Inputs'!$F$53</definedName>
    <definedName name="no_users_Y5" localSheetId="0">'[1]Inputs_Outputs'!$G$39</definedName>
    <definedName name="no_users_Y5" localSheetId="6">'[1]Inputs_Outputs'!$G$39</definedName>
    <definedName name="no_users_Y5">'Inputs'!$G$53</definedName>
    <definedName name="osnum">'Inputs'!#REF!</definedName>
    <definedName name="osper">'Inputs'!#REF!</definedName>
    <definedName name="pagesperdoc">'Inputs'!$B$26</definedName>
    <definedName name="paper_cost" localSheetId="6">'Inputs'!#REF!</definedName>
    <definedName name="paper_cost">#REF!</definedName>
    <definedName name="pct_intl" localSheetId="0">'[1]Inputs_Outputs'!$D$28</definedName>
    <definedName name="pct_intl" localSheetId="6">'[1]Inputs_Outputs'!$D$28</definedName>
    <definedName name="pct_intl">'Inputs'!$D$39</definedName>
    <definedName name="pct_local" localSheetId="0">'[1]Inputs_Outputs'!$D$23</definedName>
    <definedName name="pct_local" localSheetId="6">'[1]Inputs_Outputs'!$D$23</definedName>
    <definedName name="pct_local">'Inputs'!$B$41</definedName>
    <definedName name="pct_nat" localSheetId="0">'[1]Inputs_Outputs'!$D$26</definedName>
    <definedName name="pct_nat" localSheetId="6">'[1]Inputs_Outputs'!$D$26</definedName>
    <definedName name="pct_nat">'Inputs'!$D$37</definedName>
    <definedName name="pct_prov" localSheetId="0">'[1]Inputs_Outputs'!$D$25</definedName>
    <definedName name="pct_prov" localSheetId="6">'[1]Inputs_Outputs'!$D$25</definedName>
    <definedName name="pct_prov">'Inputs'!$D$36</definedName>
    <definedName name="pct_reg" localSheetId="0">'[1]Inputs_Outputs'!$D$24</definedName>
    <definedName name="pct_reg" localSheetId="6">'[1]Inputs_Outputs'!$D$24</definedName>
    <definedName name="pct_reg">'Inputs'!$D$35</definedName>
    <definedName name="pct_usa" localSheetId="0">'[1]Inputs_Outputs'!$D$27</definedName>
    <definedName name="pct_usa" localSheetId="6">'[1]Inputs_Outputs'!$D$27</definedName>
    <definedName name="pct_usa">'Inputs'!$D$38</definedName>
    <definedName name="prov_lost">'Inputs'!$E$36</definedName>
    <definedName name="prov_time" localSheetId="0">'[1]Inputs_Outputs'!$B$25</definedName>
    <definedName name="prov_time" localSheetId="6">'[1]Inputs_Outputs'!$B$25</definedName>
    <definedName name="prov_time">'Inputs'!$B$36</definedName>
    <definedName name="provnum">'Inputs'!#REF!</definedName>
    <definedName name="provper">'Inputs'!#REF!</definedName>
    <definedName name="Recycled_content">'[2]Input Page'!$B$19</definedName>
    <definedName name="recyper">'Inputs'!$B$25</definedName>
    <definedName name="regional_lost">'Inputs'!$F$10</definedName>
    <definedName name="regional_time" localSheetId="0">'[1]Inputs_Outputs'!$B$24</definedName>
    <definedName name="regional_time" localSheetId="6">'[1]Inputs_Outputs'!$B$24</definedName>
    <definedName name="regional_time">'Inputs'!$B$35</definedName>
    <definedName name="regnum">'Inputs'!#REF!</definedName>
    <definedName name="Regper">'Inputs'!#REF!</definedName>
    <definedName name="scan_docs" localSheetId="0">'[1]Inputs_Outputs'!$B$36</definedName>
    <definedName name="scan_docs" localSheetId="6">'[1]Inputs_Outputs'!$B$36</definedName>
    <definedName name="scan_docs">'Inputs'!$B$51</definedName>
    <definedName name="scan_docs_Y1" localSheetId="0">'[1]Inputs_Outputs'!$C$36</definedName>
    <definedName name="scan_docs_Y1" localSheetId="6">'[1]Inputs_Outputs'!$C$36</definedName>
    <definedName name="scan_docs_Y1">'Inputs'!$C$51</definedName>
    <definedName name="scan_docs_Y2" localSheetId="0">'[1]Inputs_Outputs'!$D$36</definedName>
    <definedName name="scan_docs_Y2" localSheetId="6">'[1]Inputs_Outputs'!$D$36</definedName>
    <definedName name="scan_docs_Y2">'Inputs'!$D$51</definedName>
    <definedName name="scan_docs_Y3" localSheetId="0">'[1]Inputs_Outputs'!$E$36</definedName>
    <definedName name="scan_docs_Y3" localSheetId="6">'[1]Inputs_Outputs'!$E$36</definedName>
    <definedName name="scan_docs_Y3">'Inputs'!$E$51</definedName>
    <definedName name="scan_docs_Y4" localSheetId="0">'[1]Inputs_Outputs'!$F$36</definedName>
    <definedName name="scan_docs_Y4" localSheetId="6">'[1]Inputs_Outputs'!$F$36</definedName>
    <definedName name="scan_docs_Y4">'Inputs'!$F$51</definedName>
    <definedName name="scan_docs_Y5" localSheetId="0">'[1]Inputs_Outputs'!$G$36</definedName>
    <definedName name="scan_docs_Y5" localSheetId="6">'[1]Inputs_Outputs'!$G$36</definedName>
    <definedName name="scan_docs_Y5">'Inputs'!$G$51</definedName>
    <definedName name="Scan_Time" localSheetId="0">'[1]Inputs_Outputs'!$B$45</definedName>
    <definedName name="Scan_Time" localSheetId="6">'[1]Inputs_Outputs'!$B$45</definedName>
    <definedName name="Scan_Time">'Inputs'!$B$60</definedName>
    <definedName name="Scanner_Cost" localSheetId="0">'[1]Inputs_Outputs'!$B$43</definedName>
    <definedName name="Scanner_Cost" localSheetId="6">'[1]Inputs_Outputs'!$B$43</definedName>
    <definedName name="Scanner_Cost">'Inputs'!$B$58</definedName>
    <definedName name="system_cost" localSheetId="0">'[1]Inputs_Outputs'!$B$38</definedName>
    <definedName name="system_cost" localSheetId="6">'[1]Inputs_Outputs'!$B$38</definedName>
    <definedName name="system_cost">'Inputs'!$B$52</definedName>
    <definedName name="system_cost_Y1" localSheetId="0">'[1]Inputs_Outputs'!$C$38</definedName>
    <definedName name="system_cost_Y1" localSheetId="6">'[1]Inputs_Outputs'!$C$38</definedName>
    <definedName name="system_cost_Y1">'Inputs'!$C$52</definedName>
    <definedName name="system_cost_Y2" localSheetId="0">'[1]Inputs_Outputs'!$D$38</definedName>
    <definedName name="system_cost_Y2" localSheetId="6">'[1]Inputs_Outputs'!$D$38</definedName>
    <definedName name="system_cost_Y2">'Inputs'!$D$52</definedName>
    <definedName name="system_cost_Y3" localSheetId="0">'[1]Inputs_Outputs'!$E$38</definedName>
    <definedName name="system_cost_Y3" localSheetId="6">'[1]Inputs_Outputs'!$E$38</definedName>
    <definedName name="system_cost_Y3">'Inputs'!$E$52</definedName>
    <definedName name="system_cost_Y4" localSheetId="0">'[1]Inputs_Outputs'!$F$38</definedName>
    <definedName name="system_cost_Y4" localSheetId="6">'[1]Inputs_Outputs'!$F$38</definedName>
    <definedName name="system_cost_Y4">'Inputs'!$F$52</definedName>
    <definedName name="system_cost_Y5" localSheetId="0">'[1]Inputs_Outputs'!$G$38</definedName>
    <definedName name="system_cost_Y5" localSheetId="6">'[1]Inputs_Outputs'!$G$38</definedName>
    <definedName name="system_cost_Y5">'Inputs'!$G$52</definedName>
    <definedName name="title">'Inputs'!$A$1</definedName>
    <definedName name="totnum">'Calculations'!$B$17</definedName>
    <definedName name="Train_Time" localSheetId="0">'[1]Inputs_Outputs'!$B$41</definedName>
    <definedName name="Train_Time" localSheetId="6">'[1]Inputs_Outputs'!$B$41</definedName>
    <definedName name="Train_Time">'Inputs'!$B$56</definedName>
    <definedName name="UPS_CSR">'References'!$A$94</definedName>
    <definedName name="usa_lost">'Inputs'!$E$38</definedName>
    <definedName name="USA_time" localSheetId="0">'[1]Inputs_Outputs'!$B$27</definedName>
    <definedName name="USA_time" localSheetId="6">'[1]Inputs_Outputs'!$B$27</definedName>
    <definedName name="USA_time">'Inputs'!$B$38</definedName>
    <definedName name="usanum">'Inputs'!#REF!</definedName>
    <definedName name="usaper">'Inputs'!#REF!</definedName>
    <definedName name="virt_docs" localSheetId="0">'[1]Inputs_Outputs'!$B$35</definedName>
    <definedName name="virt_docs" localSheetId="6">'[1]Inputs_Outputs'!$B$35</definedName>
    <definedName name="virt_docs">'Inputs'!#REF!</definedName>
    <definedName name="virt_docs_Y1" localSheetId="0">'[1]Inputs_Outputs'!$C$35</definedName>
    <definedName name="virt_docs_Y1" localSheetId="6">'[1]Inputs_Outputs'!$C$35</definedName>
    <definedName name="virt_docs_Y1">'Inputs'!#REF!</definedName>
    <definedName name="virt_docs_Y2" localSheetId="0">'[1]Inputs_Outputs'!$D$35</definedName>
    <definedName name="virt_docs_Y2" localSheetId="6">'[1]Inputs_Outputs'!$D$35</definedName>
    <definedName name="virt_docs_Y2">'Inputs'!#REF!</definedName>
    <definedName name="virt_docs_Y3" localSheetId="0">'[1]Inputs_Outputs'!$E$35</definedName>
    <definedName name="virt_docs_Y3" localSheetId="6">'[1]Inputs_Outputs'!$E$35</definedName>
    <definedName name="virt_docs_Y3">'Inputs'!#REF!</definedName>
    <definedName name="virt_docs_Y4" localSheetId="0">'[1]Inputs_Outputs'!$F$35</definedName>
    <definedName name="virt_docs_Y4" localSheetId="6">'[1]Inputs_Outputs'!$F$35</definedName>
    <definedName name="virt_docs_Y4">'Inputs'!#REF!</definedName>
    <definedName name="virt_docs_Y5" localSheetId="0">'[1]Inputs_Outputs'!$G$35</definedName>
    <definedName name="virt_docs_Y5" localSheetId="6">'[1]Inputs_Outputs'!$G$35</definedName>
    <definedName name="virt_docs_Y5">'Inputs'!#REF!</definedName>
  </definedNames>
  <calcPr fullCalcOnLoad="1"/>
</workbook>
</file>

<file path=xl/comments1.xml><?xml version="1.0" encoding="utf-8"?>
<comments xmlns="http://schemas.openxmlformats.org/spreadsheetml/2006/main">
  <authors>
    <author>Brittney</author>
  </authors>
  <commentList>
    <comment ref="E64" authorId="0">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on the OUTPUTS page.  Refer to the comment on that page.</t>
        </r>
      </text>
    </comment>
  </commentList>
</comments>
</file>

<file path=xl/comments3.xml><?xml version="1.0" encoding="utf-8"?>
<comments xmlns="http://schemas.openxmlformats.org/spreadsheetml/2006/main">
  <authors>
    <author>Christian Baechler</author>
    <author>5bad</author>
  </authors>
  <commentList>
    <comment ref="B52" authorId="0">
      <text>
        <r>
          <rPr>
            <b/>
            <sz val="10"/>
            <rFont val="Calibri"/>
            <family val="0"/>
          </rPr>
          <t xml:space="preserve">A value of $0 implies the system is free.  Go to the References page for more information on these systems.
</t>
        </r>
      </text>
    </comment>
    <comment ref="B75" authorId="1">
      <text>
        <r>
          <rPr>
            <b/>
            <sz val="10"/>
            <rFont val="Calibri"/>
            <family val="0"/>
          </rPr>
          <t xml:space="preserve">Electricity emission factor </t>
        </r>
      </text>
    </comment>
  </commentList>
</comments>
</file>

<file path=xl/comments4.xml><?xml version="1.0" encoding="utf-8"?>
<comments xmlns="http://schemas.openxmlformats.org/spreadsheetml/2006/main">
  <authors>
    <author>Christian Baechler</author>
    <author>Brittney</author>
  </authors>
  <commentList>
    <comment ref="C99" authorId="0">
      <text>
        <r>
          <rPr>
            <b/>
            <sz val="8"/>
            <rFont val="Tahoma"/>
            <family val="0"/>
          </rPr>
          <t>Christian Baechler:</t>
        </r>
      </text>
    </comment>
    <comment ref="A146" authorId="1">
      <text>
        <r>
          <rPr>
            <b/>
            <sz val="10"/>
            <rFont val="Calibri"/>
            <family val="0"/>
          </rPr>
          <t>Conversion factors:
3600 converts seconds to hours, 1000 converts W to kW</t>
        </r>
      </text>
    </comment>
  </commentList>
</comments>
</file>

<file path=xl/comments5.xml><?xml version="1.0" encoding="utf-8"?>
<comments xmlns="http://schemas.openxmlformats.org/spreadsheetml/2006/main">
  <authors>
    <author>Brittney</author>
    <author>argocd</author>
  </authors>
  <commentList>
    <comment ref="D35" authorId="0">
      <text>
        <r>
          <rPr>
            <b/>
            <sz val="10"/>
            <rFont val="Calibri"/>
            <family val="0"/>
          </rPr>
          <t xml:space="preserve">If the IRR calculation returns a #NUM! message, it is because there are no negative cash flows. This is a good sign, as the inputs have generated only positive cash flows for the organization.
If #NUM! is displayed even with negative cash flows, then a different "guess" value for the IRR needs to be entered in the equation line.  This "guess" value should be close to the expected IRR, as Excel uses an iterative process to calculate the IRR.  The default value of 0.1 should be used if another guess is not known.
 </t>
        </r>
      </text>
    </comment>
    <comment ref="A1" authorId="1">
      <text>
        <r>
          <rPr>
            <b/>
            <sz val="10"/>
            <rFont val="Calibri"/>
            <family val="0"/>
          </rPr>
          <t>If the IRR calculation returns a #NUM! message, it is because there are no negative cash flows. This is a good sign, as the inputs have generated only positive cash flows for the organization.
If #NUM! is displayed even with negative cash flows, then try a different "guess" value for the IRR.  The default value is 0.1; your guess should be close to the actual IRR as Excel uses an iterative process to calculate this value.</t>
        </r>
      </text>
    </comment>
  </commentList>
</comments>
</file>

<file path=xl/sharedStrings.xml><?xml version="1.0" encoding="utf-8"?>
<sst xmlns="http://schemas.openxmlformats.org/spreadsheetml/2006/main" count="496" uniqueCount="366">
  <si>
    <t>Total Lost Labour Savings</t>
  </si>
  <si>
    <t>Total Cash Inflow</t>
  </si>
  <si>
    <t>Net Cashflow:</t>
  </si>
  <si>
    <t>Blue cells can be updated if the information is known to the user.  For instance, you may want to update the shipping time and cost information so that it pertains more precisely to the organization (rather than estimated times), or you may have values for 2-5 year projections that can be changed as necessary.  If information in a blue cell is not known by the user then the default values can be applied, as they are suitable values based on sources available in the References page.</t>
  </si>
  <si>
    <t>References</t>
  </si>
  <si>
    <t>In this case, your organization will have the following financial savings:</t>
  </si>
  <si>
    <t>Number of Documents to be Scanned
[AA] = [C] * [Z]</t>
  </si>
  <si>
    <t>Time to Scan Documents (hours/document) [AB]</t>
  </si>
  <si>
    <t>Total Time Scanning Documents (Hours)
[AC] = [AA] * [AB]</t>
  </si>
  <si>
    <t>Labour rate (scanning documents) [AD]</t>
  </si>
  <si>
    <t>Total Cash Inflow [4] = [1] + [2] + [3]</t>
  </si>
  <si>
    <t>Total Cost of System [5] = [T] * [U]</t>
  </si>
  <si>
    <t xml:space="preserve">Total Labour Costs 
[6] = [R] * [U] * ([V]+[W]) </t>
  </si>
  <si>
    <t>Total Cost of Scanner [7] = [X] *[Y]</t>
  </si>
  <si>
    <t>Documents travelling by air
 [AI] = [F + G + H + I] * [C]</t>
  </si>
  <si>
    <t>Pounds CO2 per available ton mile air [AJ]</t>
  </si>
  <si>
    <t>Average weight of document package (kg)  [AK]</t>
  </si>
  <si>
    <t>Average distance of air documents (km) [AL]</t>
  </si>
  <si>
    <t>Conversion factor (tons to kg)  [AM]</t>
  </si>
  <si>
    <t>conversion factor (mile to km)   [AN]</t>
  </si>
  <si>
    <t>provincially,</t>
  </si>
  <si>
    <t>How To Use This Tool</t>
  </si>
  <si>
    <t>scanner(s) at a one-time cost of</t>
  </si>
  <si>
    <t>and will also need to</t>
  </si>
  <si>
    <t>Example</t>
  </si>
  <si>
    <t>Power consumed by printer (Watt) [AQ]</t>
  </si>
  <si>
    <t>Average printing time per sheet [AR]</t>
  </si>
  <si>
    <t>kg CO2 emitted per kW power used [AS]</t>
  </si>
  <si>
    <t>Percentage of local (&lt;10km) documents diverted  [D]</t>
  </si>
  <si>
    <t>kg CO2 for air transportation 
[12] = [AI]*[AJ]*[AK]*[AL]*[AM]*[AN]*[AH]</t>
  </si>
  <si>
    <t>Number of sheets diverted from printing per year [AO] = [A]*[B]</t>
  </si>
  <si>
    <t>Pounds CO2 emissions related to 1 sheet paper [AP]</t>
  </si>
  <si>
    <t>Percentage of documents sent regionally (200km)   [E]</t>
  </si>
  <si>
    <t>Percentage of documents sent Provincially  [F]</t>
  </si>
  <si>
    <t>Percentage of documents sent Nationally  [G]</t>
  </si>
  <si>
    <t>Percentage of documents sent to USA   [H]</t>
  </si>
  <si>
    <t>Total labour costs of scanning</t>
  </si>
  <si>
    <t>Outputs</t>
  </si>
  <si>
    <t>This page displays the projected assets, expenses, net cash flow and environmental savings that are a result of the values entered on the 'Input' page.</t>
  </si>
  <si>
    <t>Cumulative Net Cash Flow</t>
  </si>
  <si>
    <t>Payback (years)</t>
  </si>
  <si>
    <t>IRR</t>
  </si>
  <si>
    <t>kg CO2 for printing 
[13] = [AH*AP*AO]+[AH*AO/3600]*[AQ/1000]*[AS]</t>
  </si>
  <si>
    <t>Total CO2 Emissions saved per year 
[14] = [11] + [12] + [13]</t>
  </si>
  <si>
    <t>Trees saved/Sheet of Paper [AT]</t>
  </si>
  <si>
    <t>Trees saved [AU] = [AT]*[AO]</t>
  </si>
  <si>
    <t>Other Environmental Aspects</t>
  </si>
  <si>
    <t xml:space="preserve">kg CO2 for ground transportation 
</t>
  </si>
  <si>
    <t xml:space="preserve">kg CO2 for air transportation 
</t>
  </si>
  <si>
    <t xml:space="preserve">kg CO2 for printing 
</t>
  </si>
  <si>
    <t xml:space="preserve">Total CO2 Emissions saved per year 
</t>
  </si>
  <si>
    <t xml:space="preserve">Trees saved </t>
  </si>
  <si>
    <t>Total cost of scanner</t>
  </si>
  <si>
    <t>Total labour costs of training and install</t>
  </si>
  <si>
    <t xml:space="preserve">Total cost of document sharing system </t>
  </si>
  <si>
    <t>Total Cash Outflow</t>
  </si>
  <si>
    <t>Total Courier Savings Annually</t>
  </si>
  <si>
    <t>Total Paper Savings</t>
  </si>
  <si>
    <t>Hours lost per day of delay [Q]</t>
  </si>
  <si>
    <t>Labour Cost (project work) [R]</t>
  </si>
  <si>
    <t>Local Time Lost [LD] = [C] * [D] * [P] * [Q] *[ST]</t>
  </si>
  <si>
    <t>Regional Time Lost [LE] = [C] * [E] * [P] * [Q] *[ST]</t>
  </si>
  <si>
    <t>Provincial Time Lost [LF] =  [C] * [F] * [P] * [Q] *[ST]</t>
  </si>
  <si>
    <t>National Time Lost [LG] =  [C] * [G] * [P] * [Q] *[ST]</t>
  </si>
  <si>
    <t>USA Time Lost [LH] = [C] * [H] * [P] * [Q] *[ST]</t>
  </si>
  <si>
    <t>International Time Lost [LI] =  [C] * [I] * [P] * [Q] *[ST]</t>
  </si>
  <si>
    <t>Total Hours Lost [S] = [LD] + [LE] + [LF] + [LG] + [LH] + [LI]</t>
  </si>
  <si>
    <t>Total Lost Labour Savings [3] = [R] * [S]</t>
  </si>
  <si>
    <t>Cost of Document Sharing System [T]</t>
  </si>
  <si>
    <t>Number of New Users [U]</t>
  </si>
  <si>
    <t>Approximately 8333 sheets of papers can be produced from a tree; therefore, 1/8333=0.00012 trees per piece of paper.</t>
  </si>
  <si>
    <t>Mail Costs:</t>
  </si>
  <si>
    <t>FedEx Website -</t>
  </si>
  <si>
    <t>days to reach the USA, and</t>
  </si>
  <si>
    <t>days for national mail,</t>
  </si>
  <si>
    <t>It takes the following number of days for a package to be mailed:</t>
  </si>
  <si>
    <t>are sent internationally.</t>
  </si>
  <si>
    <t>Financial References:</t>
  </si>
  <si>
    <t>Bond Rates - Bank of Canada Website:</t>
  </si>
  <si>
    <t xml:space="preserve">http://www.bankofcanada.ca/en/rates/bonds.html </t>
  </si>
  <si>
    <t>Training Hours per person [V]</t>
  </si>
  <si>
    <t>Software Installation Time [hours] [W]</t>
  </si>
  <si>
    <t>Total Labour Costs of Scanning Documents 
[8] = [AC] * [AD]</t>
  </si>
  <si>
    <t>Total Cash Outflow [9] = [5]+ [6]+[7]+[8]</t>
  </si>
  <si>
    <t>Total Cash Inflow [4]</t>
  </si>
  <si>
    <t>Total Cash Outflow [9]</t>
  </si>
  <si>
    <t>Documents travelling by ground (Local and Regional)
[AE] = [C] * ([D] + [E])</t>
  </si>
  <si>
    <t>Cost per page of letter size paper
with 0% recycled content</t>
  </si>
  <si>
    <t>Cost increase with Recycled content 
[$/ %recycled content]</t>
  </si>
  <si>
    <t>Reduction in CO2 Emissions per % Recycled Content of Paper [lbs]</t>
  </si>
  <si>
    <t>Trees Consumed/Sheet of Paper</t>
  </si>
  <si>
    <t>Risk Free Rate of Return</t>
  </si>
  <si>
    <t>The risk-free rates of return employed in this tool are benchmark bond yields taken on February 8, 2010 directly from the Bank of Canada</t>
  </si>
  <si>
    <t>Gallons of fuel per ground package [AF]</t>
  </si>
  <si>
    <t>Pounds CO2 per gallon of gasoline [AG]</t>
  </si>
  <si>
    <t>Conversion Rate (pounds to kg) [AH]</t>
  </si>
  <si>
    <t>kg CO2 for ground transportation 
[11] = [AE]*[AF]*[AG]*[AH]</t>
  </si>
  <si>
    <t>Percent of Total Documents to be Shared Electronically</t>
  </si>
  <si>
    <t>Percent of Total Documents Sent Locally (10km)</t>
  </si>
  <si>
    <t>Percent of Total Documents Sent Regionally (&lt;200km)</t>
  </si>
  <si>
    <t>Percent of Total Documents Sent Provincially</t>
  </si>
  <si>
    <t>Percent of Total Documents Sent Nationally</t>
  </si>
  <si>
    <t>Percent of Total Documents Sent to USA</t>
  </si>
  <si>
    <t>Percent of Total Documents Sent Internationally</t>
  </si>
  <si>
    <t>Total Number of Documents to be Shared Annually [A]</t>
  </si>
  <si>
    <t>Average Savings</t>
  </si>
  <si>
    <t>Percent of Documents to be Shared Electronically [B]</t>
  </si>
  <si>
    <t>Total Number of Documents to be Shared Electronically 
[C] = [B] * [A]</t>
  </si>
  <si>
    <t>1 Business Day</t>
  </si>
  <si>
    <t>2 Days</t>
  </si>
  <si>
    <t>1 Day</t>
  </si>
  <si>
    <t>Ottawa, ON</t>
  </si>
  <si>
    <t>First Overnight</t>
  </si>
  <si>
    <t>1/2 Day</t>
  </si>
  <si>
    <t>Calgary, AB</t>
  </si>
  <si>
    <t>3 Business Days</t>
  </si>
  <si>
    <t>Denver, CO</t>
  </si>
  <si>
    <t>Int. Ground</t>
  </si>
  <si>
    <t>Int. Economy</t>
  </si>
  <si>
    <t>Int. Prio</t>
  </si>
  <si>
    <t>Int. First</t>
  </si>
  <si>
    <t>4 Business Days</t>
  </si>
  <si>
    <t>London, UK</t>
  </si>
  <si>
    <t>5 Business Days</t>
  </si>
  <si>
    <t>2 1/2 Days</t>
  </si>
  <si>
    <t>Average pages per document</t>
  </si>
  <si>
    <t>% recycled content paper in printer</t>
  </si>
  <si>
    <t>Labour rate (scanning documents)</t>
  </si>
  <si>
    <t>Labour rate (project work)</t>
  </si>
  <si>
    <t>Printing Savings</t>
  </si>
  <si>
    <t>Air Transportation Savings</t>
  </si>
  <si>
    <t>Ground Transportation Savings</t>
  </si>
  <si>
    <t>Average cost of shipping per document</t>
  </si>
  <si>
    <t>Percentage of documents sent over-seas   [I]</t>
  </si>
  <si>
    <t>Average savings for local [CD] = [C] *[D] * [SC]</t>
  </si>
  <si>
    <t>Average savings for regional [CE] = [C] *[E] * [SC]</t>
  </si>
  <si>
    <t>Average savings for provincial [CF] = [C] *[F] * [SC]</t>
  </si>
  <si>
    <t>Average savings for national [CG] = [C] *[G] * [SC]</t>
  </si>
  <si>
    <t>Average savings for USA [CH] = [C] *[H] * [SC]</t>
  </si>
  <si>
    <t>Average savings for international [CI] = [C] *[I] * [SC]</t>
  </si>
  <si>
    <t>Total Courrier Savings (Annually) 
[1] = [CD] + [CE] + [CF] + [CG] + [CH] + [CI]</t>
  </si>
  <si>
    <t>base cost per sheet ($, 0% recycled) [K]</t>
  </si>
  <si>
    <t>% recycled content   [J]</t>
  </si>
  <si>
    <t>Additional cost for recycled paper ($/% recycled)  [L]</t>
  </si>
  <si>
    <t>Total Cost per Sheet [M] = [K] + ([J] * [L])</t>
  </si>
  <si>
    <t>Total Sheets Used [O] = [C]*[N]</t>
  </si>
  <si>
    <t>Approximate Number of Sheets per document [N]</t>
  </si>
  <si>
    <t>Total Paper Savings [2] = [M] * [O]</t>
  </si>
  <si>
    <t>Percent time project delayed by shipping [P]</t>
  </si>
  <si>
    <t>HyperOffice: Guaranteed File Safety - 128-bit Encryption, password protection &amp; automatic backups.  Complete Collaboration Solution Rich Integrated tools like business email, shared contacts, calendars, tasks, intranets/extranets at no extra cost.</t>
  </si>
  <si>
    <t>Microsoft Office Live Workspace beta: 5GB free, must download file to edit if file is not Microsoft Word, Excel etc, requires Office Live Update to edit.</t>
  </si>
  <si>
    <t>Paper Costs:</t>
  </si>
  <si>
    <t xml:space="preserve">Office Depot's Website - </t>
  </si>
  <si>
    <t>Labour Costs:</t>
  </si>
  <si>
    <t>Hourly pay -</t>
  </si>
  <si>
    <t>Environmental Costs:</t>
  </si>
  <si>
    <t>Catalyst Paper Company Website -</t>
  </si>
  <si>
    <t xml:space="preserve">Conservatree Website - </t>
  </si>
  <si>
    <t>Percentage of time project work is delayed for shipping</t>
  </si>
  <si>
    <t>Cumulative Net Cash Flow [8] = SUM[7]</t>
  </si>
  <si>
    <t>Risk-free Rate of Return (in percentage) (RFR)</t>
  </si>
  <si>
    <t>Discounted Cash Flow [9] = [8]/(1+RFR)</t>
  </si>
  <si>
    <t>Cumulative Discounted Cash Flow [10] = SUM[9]</t>
  </si>
  <si>
    <t>Baseline</t>
  </si>
  <si>
    <t>Year 1</t>
  </si>
  <si>
    <t>Year 2</t>
  </si>
  <si>
    <t>Year 3</t>
  </si>
  <si>
    <t>Year 4</t>
  </si>
  <si>
    <t>Year 5</t>
  </si>
  <si>
    <t>Number of New Users</t>
  </si>
  <si>
    <t>Training Hours per person</t>
  </si>
  <si>
    <t>Software Installation Time [hours]</t>
  </si>
  <si>
    <t>Cost of Scanner</t>
  </si>
  <si>
    <t>Number of Scanners</t>
  </si>
  <si>
    <t>Think Green Alliance Webpage -</t>
  </si>
  <si>
    <t>Cost of Scanner [X]</t>
  </si>
  <si>
    <t>Number of Scanners [Y]</t>
  </si>
  <si>
    <t>Percentage of Documents to be Virtuallized Requiring Scanning [Z]</t>
  </si>
  <si>
    <r>
      <t>Dell</t>
    </r>
    <r>
      <rPr>
        <vertAlign val="superscript"/>
        <sz val="7.5"/>
        <color indexed="8"/>
        <rFont val="Calibri"/>
        <family val="2"/>
      </rPr>
      <t>TM</t>
    </r>
    <r>
      <rPr>
        <sz val="11"/>
        <color indexed="8"/>
        <rFont val="Calibri"/>
        <family val="2"/>
      </rPr>
      <t>  V313w All-in-One Wireless Printer = $139</t>
    </r>
  </si>
  <si>
    <t>Hardware Costs:</t>
  </si>
  <si>
    <t>Cost of Scanner (8.5" x 11"):</t>
  </si>
  <si>
    <t>In order to work on projects with multiple parties and to share information, the sending and receiving of large documents is often necessary.  However, with increased concern for the environmental effects of one's business practices and with keeping operational costs as low as possible, it is beneficial for organizations to explore the option of employing electronic transmission and collaboration of documents.</t>
  </si>
  <si>
    <t>Courier/Mail Service and Distance</t>
  </si>
  <si>
    <t>Savings from Sending Documents</t>
  </si>
  <si>
    <t>Savings from Paper Costs</t>
  </si>
  <si>
    <t>Time Lost Savings (Lead Time)</t>
  </si>
  <si>
    <t>Total Number of Documents to be Shared Annually</t>
  </si>
  <si>
    <t>Prices and times for shipping were obtained by entering a destination in the FedEx website that was representative of an estimated average distance a package would be sent
within the shipping scenario.  Prices and times were then obtained by choosing an intermediate shipping option.  A list of destinations and prices can be found in the table
below assuming a 1 lb package shipped from Kingston, ON, Canada and arriving by the end of the business day on the day delivered.</t>
  </si>
  <si>
    <t>Destination:</t>
  </si>
  <si>
    <t>Owen Sound, ON</t>
  </si>
  <si>
    <t>Shipping Option:</t>
  </si>
  <si>
    <t>Ground</t>
  </si>
  <si>
    <t>2-Day</t>
  </si>
  <si>
    <t>Priority Overnight</t>
  </si>
  <si>
    <t>Cost:</t>
  </si>
  <si>
    <t>Time:</t>
  </si>
  <si>
    <t>* The percentage of time that project work is delayed due to the shipping time for relevant documents</t>
  </si>
  <si>
    <t>Starting from this page, the ECM will take you through the steps to explore the benefits of virtualizing your organization's documents.  Take a look at the instructions at the top of each page before changing any values, as only certain cells in the spreadsheet should be altered.  Before getting started, you will need to know certain values necessary for the calculations to be performed.</t>
  </si>
  <si>
    <t>Average time to reach destination (days)</t>
  </si>
  <si>
    <t>Training and Software Installation</t>
  </si>
  <si>
    <t>per hour, per employee.</t>
  </si>
  <si>
    <t>percent are to be virtualized (i.e., sent electronically) and</t>
  </si>
  <si>
    <t>Of these,</t>
  </si>
  <si>
    <t xml:space="preserve">pages per document.  </t>
  </si>
  <si>
    <t>documents per year with an average of</t>
  </si>
  <si>
    <t>5-year</t>
  </si>
  <si>
    <t>4-year</t>
  </si>
  <si>
    <t>3-year</t>
  </si>
  <si>
    <t>2-year</t>
  </si>
  <si>
    <t>1-year</t>
  </si>
  <si>
    <t>http://www.edf.org/papercalculator/index.cfm?action=papers</t>
  </si>
  <si>
    <t>http://www.conservatree.org/learn/EnviroIssues/TreeStats.shtml</t>
  </si>
  <si>
    <t>http://www.catalystpaper.ca/</t>
  </si>
  <si>
    <t>Average Shipping Time [ST]</t>
  </si>
  <si>
    <t>Shipping Cost [SC]</t>
  </si>
  <si>
    <t>General References:</t>
  </si>
  <si>
    <t>Accessed February 07, 2010</t>
  </si>
  <si>
    <t>Accessed February 7, 2010</t>
  </si>
  <si>
    <t>Software Costs:</t>
  </si>
  <si>
    <t>Dropbox: Up to 2GB free account. Free for Windows, Mac, Linux, and iPhone. Online backup: Pro50 = 50Gb @$9.99/mo, Pro100 = 100Gb @ $19.99/mo.</t>
  </si>
  <si>
    <t>http://www.payscale.com/research/CA/Certification=Project_Management_Professional_%28PMP%29/Hourly_Rate</t>
  </si>
  <si>
    <t xml:space="preserve">Staples' Website - </t>
  </si>
  <si>
    <t>http://www.officedepot.com/a/browse/copy-and-multipurpose-paper-white/N=4+4224/</t>
  </si>
  <si>
    <t>The following scenario illustrates the expenses and savings that are related to the electronic collaboration of many documents otherwise sent via ground or air mail.  The values in boxes are directly linked to the values inserted under the 'Input' tab and cannot be changed on this page.</t>
  </si>
  <si>
    <t xml:space="preserve">Note that the following is not inclusive of all inputs involved in generating the results.  For a comprehensive outline of all variables and detailed calculations, </t>
  </si>
  <si>
    <t>Assume that your organization sends</t>
  </si>
  <si>
    <t xml:space="preserve">http://www.thinkgreenalliance.com/news/5-smart-green-ways-to-save-money-for-your-business </t>
  </si>
  <si>
    <t>http://www.fedex.com/ratefinder/home?cc=CA&amp;language=en&amp;locId=express</t>
  </si>
  <si>
    <t>Average weight of document package (kg)</t>
  </si>
  <si>
    <t>Power consumed by printer (Watt)</t>
  </si>
  <si>
    <t>Average printing time per sheet (s)</t>
  </si>
  <si>
    <t>kg CO2 emitted per kWh energy used</t>
  </si>
  <si>
    <t>Local transit &lt; 10km</t>
  </si>
  <si>
    <t>Regional &lt; 200km</t>
  </si>
  <si>
    <t>Provincial</t>
  </si>
  <si>
    <t>National</t>
  </si>
  <si>
    <t>USA</t>
  </si>
  <si>
    <t>International</t>
  </si>
  <si>
    <t>http://www.staples.ca/ENG/Catalog/cat_class.asp?CatIds=3%2C144%2C2860,4710&amp;name=CA%5FCL%5FRecycledCases</t>
  </si>
  <si>
    <t>Average hours lost per day of shipping</t>
  </si>
  <si>
    <t>Environmental Savings</t>
  </si>
  <si>
    <t>University of Colorado Environmental Center Webpage -</t>
  </si>
  <si>
    <t>http://ecenter.colorado.edu/energy/projects/green_computing.html</t>
  </si>
  <si>
    <t>www.staples.ca</t>
  </si>
  <si>
    <t>Canon CanoScan LiDE 700F Photo/Film/Document Flatbed Scanner = $149.86</t>
  </si>
  <si>
    <t>Accessed February 08, 2010</t>
  </si>
  <si>
    <t>* The default times and costs used in this ECM are based on FedEx values and are found</t>
  </si>
  <si>
    <t>here</t>
  </si>
  <si>
    <t>* The labour rate at which an amployee who will be using the Document Sharing System is paid</t>
  </si>
  <si>
    <t>* The number of hours required per person to be trained on the use of the Document Sharing System</t>
  </si>
  <si>
    <t>* The time it will take to install any necessary software for the Document Sharing System</t>
  </si>
  <si>
    <t>* The cost and number of scanners needed, if your organization does not already have one</t>
  </si>
  <si>
    <t>* The average time it will take to scan documents prior to virtualizing them (i.e. if they are only currently available in print)</t>
  </si>
  <si>
    <t>Values You Will Need To Know</t>
  </si>
  <si>
    <t>Canon CanoScan LiDE 100 Colour Image Scanner = $69.82</t>
  </si>
  <si>
    <t>www.dell.com</t>
  </si>
  <si>
    <t>www.hp.com</t>
  </si>
  <si>
    <t>HP Scanjet 8300 Professional Image Scanner = $499</t>
  </si>
  <si>
    <t>HP Scanjet N6010 Document Sheet-feed Scanner =$499</t>
  </si>
  <si>
    <t>Assets</t>
  </si>
  <si>
    <t>Expenses</t>
  </si>
  <si>
    <t>Environmental Assets</t>
  </si>
  <si>
    <t>Projected Assets</t>
  </si>
  <si>
    <t>Projected Expenses</t>
  </si>
  <si>
    <t>Local</t>
  </si>
  <si>
    <t>Regional</t>
  </si>
  <si>
    <t>User Input</t>
  </si>
  <si>
    <t>Optional Input</t>
  </si>
  <si>
    <t>Time to Scan Documents [hours]</t>
  </si>
  <si>
    <t>Cost of Document Sharing System</t>
  </si>
  <si>
    <t>Scanning Costs</t>
  </si>
  <si>
    <t xml:space="preserve">Group Size  </t>
  </si>
  <si>
    <t xml:space="preserve">Monthly Fee   </t>
  </si>
  <si>
    <t xml:space="preserve">Additional Users  </t>
  </si>
  <si>
    <t>Included Storage</t>
  </si>
  <si>
    <t>1.25GB</t>
  </si>
  <si>
    <t>2.5GB</t>
  </si>
  <si>
    <t>6.25GB</t>
  </si>
  <si>
    <t>12.5GB</t>
  </si>
  <si>
    <t>25GB</t>
  </si>
  <si>
    <t>Google Docs: Free (need to sign up for Gmail acount, also free): 1024 MB Free</t>
  </si>
  <si>
    <t>20 GB ($5.00 USD per year)</t>
  </si>
  <si>
    <t>80 GB ($20.00 USD per year)</t>
  </si>
  <si>
    <t>200 GB ($50.00 USD per year) includes free Eye-Fi card</t>
  </si>
  <si>
    <t>400 GB ($100.00 USD per year) includes free Eye-Fi card</t>
  </si>
  <si>
    <t>1 TB ($256.00 USD per year) includes free Eye-Fi card</t>
  </si>
  <si>
    <t>Pounds CO2 emissions related to 1 sheet paper</t>
  </si>
  <si>
    <t>Amount of fuel consumed per ground package (gallons)</t>
  </si>
  <si>
    <t>Pounds of CO2 released per gallon gasoline</t>
  </si>
  <si>
    <t>Pounds of CO2 released per available ton mile air</t>
  </si>
  <si>
    <t>Power Meter Study. Samsung ML-2010 Mono Laser Printer</t>
  </si>
  <si>
    <t>Calculations</t>
  </si>
  <si>
    <t>On this page, you will enter all of your input values.  None of the results will be shown on this page; for calculations and generated cash flows, refer to the 'Calculations' and 'Outputs' pages.</t>
  </si>
  <si>
    <t>Grey cells contain values that have been generated based on values entered into yellow and blue cells.  These values are considered as results and should not be changed.  To change a value in a grey cell, you will have to enter different inputs into the yellow and blue cells accordingly.</t>
  </si>
  <si>
    <t>Inputs</t>
  </si>
  <si>
    <t>Average distance travelled for packages travelling more than 400km (km)</t>
  </si>
  <si>
    <t>of these documents are sent locally,</t>
  </si>
  <si>
    <t xml:space="preserve">are sent regionally, </t>
  </si>
  <si>
    <t xml:space="preserve">documents are sent provincially, </t>
  </si>
  <si>
    <t>documents are sent nationally,</t>
  </si>
  <si>
    <t>documents are sent to the United States of America, and</t>
  </si>
  <si>
    <t xml:space="preserve">days to be shipped locally, </t>
  </si>
  <si>
    <t>days to be shipped regionally,</t>
  </si>
  <si>
    <t>days to be shipped</t>
  </si>
  <si>
    <t>days to be shipped internationally.</t>
  </si>
  <si>
    <t>The labour time lost waiting for documents to be received is set at</t>
  </si>
  <si>
    <t>per hour.</t>
  </si>
  <si>
    <t>of these documents will need to be scanned prior to being virtualized (i.e., they are not</t>
  </si>
  <si>
    <t>already available on a computer hard drive or server).</t>
  </si>
  <si>
    <t>* The total number of documents to be sent annually</t>
  </si>
  <si>
    <t xml:space="preserve">* The percent of the total number of documents that are mailed locally (within 10km), regionally (within 200km), </t>
  </si>
  <si>
    <t xml:space="preserve">   provincially, nationally, to the USA, and internationally</t>
  </si>
  <si>
    <t>* The average number of pages per document</t>
  </si>
  <si>
    <t>* The percentage of recycled content of the paper in the printer usually used to print documents</t>
  </si>
  <si>
    <t>* The average time and cost to ship a document locally, regionally, provincially, nationally, to the USA, and internationally</t>
  </si>
  <si>
    <t>* The average labour hours that are lost per day of shipping</t>
  </si>
  <si>
    <t>2008 UPS CSR / Environmental Stewardship. UPS. http://responsibility.ups.com/Sustainability.</t>
  </si>
  <si>
    <t>Green Power Suppliers - Electricity choices</t>
  </si>
  <si>
    <t xml:space="preserve"> http://www.cleanairalliance.org/choices/greenpower.html.</t>
  </si>
  <si>
    <t>refer to the 'Calculations' page.</t>
  </si>
  <si>
    <t>The graphs below illustrate the net cash flows and discounted flows that have been generated based on all of the inputs and calculations.</t>
  </si>
  <si>
    <t>US EPA. http://www.epa.gov/oms/climate/420f05001.htm.</t>
  </si>
  <si>
    <t>Environmental Defense Fund Website - Pounds CO2 emissions related to 1 sheet paper</t>
  </si>
  <si>
    <t>The 'Assets', 'Expenses', and 'Environmental' tabs can be expanded or minimized as desired for optimal working space.</t>
  </si>
  <si>
    <t>LEGEND</t>
  </si>
  <si>
    <t xml:space="preserve">If necessary, your organization will need to purchase </t>
  </si>
  <si>
    <t>purchase a virtual document sharing system for</t>
  </si>
  <si>
    <t>users at an annual cost of</t>
  </si>
  <si>
    <t xml:space="preserve">. In order to successfully use the sharing system, employees will need to be trained </t>
  </si>
  <si>
    <t>for</t>
  </si>
  <si>
    <t xml:space="preserve">hours at a cost of  </t>
  </si>
  <si>
    <t>Introduction</t>
  </si>
  <si>
    <t>Conventional document sharing information</t>
  </si>
  <si>
    <t>Electronic document sharing information</t>
  </si>
  <si>
    <t>Executive Summary</t>
  </si>
  <si>
    <t>Purpose of this tool</t>
  </si>
  <si>
    <t>This energy conservation model (ECM) will allow an organization to enter values into the model - unique to that organization's operations in regards to the sending of documents - and then generate the economic and environmental savings that result from the change in operations.  Input values can be updated at any time, allowing one to see how different variables - for instance, the purchase of a scanner, or increasing the number of employees who virtualize their documents - will affect the cash flows.  This dynamic aspect of the tool allows the user to see immediate results that are updated as soon any changes are made.</t>
  </si>
  <si>
    <t>% of documents to be virtualized requiring scanning</t>
  </si>
  <si>
    <t>Expenses</t>
  </si>
  <si>
    <t>Environmental</t>
  </si>
  <si>
    <t>All calculations are based on the comparison between the expected scenario and the continuation of baseline year trends.  These calculations do not take into account any government incentives to encourage environmentally sustainable business practices, and paybacks may increase due to the introduction of incentives.</t>
  </si>
  <si>
    <t>Net Cash Flow [10] = [9]-[4]</t>
  </si>
  <si>
    <t>Generated from input</t>
  </si>
  <si>
    <t>Calculated on this page</t>
  </si>
  <si>
    <t>LEGEND</t>
  </si>
  <si>
    <t>Projected Assets</t>
  </si>
  <si>
    <t>Projected Expenses</t>
  </si>
  <si>
    <t>Environmental Assets</t>
  </si>
  <si>
    <t>Graphs</t>
  </si>
  <si>
    <t>Cost of Document Sharing System per user per year</t>
  </si>
  <si>
    <t>Number of CO2 emissions related to the production of one sheet of paper [lbs]</t>
  </si>
  <si>
    <t>This energy conservation model (ECM) allows you to explore the savings that are possible by substituting the mailing of documents by land and air mail with electronic documents.  Based on your input values, the model will generate the cash flows that results from this change in business practices.</t>
  </si>
  <si>
    <t>Generated value</t>
  </si>
  <si>
    <t>Inputs and Calculated Values</t>
  </si>
  <si>
    <t>In order to make this tool as comprehensive as possible, the cells have been colour-coded according to type.</t>
  </si>
  <si>
    <t>Yellow cells contain values that are to be entered by the user and should be unique to the organization's operations.  Any change to these cells will cause the grey cells to be updated accordingly.</t>
  </si>
  <si>
    <t>* The percentage of the total number of documents that are sent annually that are to be shared electronically</t>
  </si>
  <si>
    <t>* The cost of a Document Sharing System per user per year</t>
  </si>
  <si>
    <t>* For more information on these systems, click</t>
  </si>
  <si>
    <t>* The number of new users (employees) who will be using the Document Sharing System</t>
  </si>
  <si>
    <t>* The labour rate at which an employee is paid to scan any necessary documents prior to virtualization</t>
  </si>
  <si>
    <t xml:space="preserve">Emission Facts: Average Carbon Dioxide Emissions Resulting from Gasoline and Diesel Fuel </t>
  </si>
  <si>
    <t>Cash Flow</t>
  </si>
  <si>
    <t>For IRR</t>
  </si>
  <si>
    <t>Initial Capital Investment</t>
  </si>
  <si>
    <t xml:space="preserve">Year 5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</si>
</sst>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
    <numFmt numFmtId="174" formatCode="&quot;$&quot;#,##0.00;[Red]&quot;$&quot;#,##0.00"/>
    <numFmt numFmtId="175" formatCode="#,##0.00;[Red]#,##0.00"/>
    <numFmt numFmtId="176" formatCode="_-&quot;$&quot;* #,##0.000_-;\-&quot;$&quot;* #,##0.000_-;_-&quot;$&quot;* &quot;-&quot;??_-;_-@_-"/>
    <numFmt numFmtId="177" formatCode="#,##0.0"/>
    <numFmt numFmtId="178" formatCode="\$#,##0.00;[Red]\$#,##0.00"/>
  </numFmts>
  <fonts count="53">
    <font>
      <sz val="10"/>
      <name val="Verdana"/>
      <family val="0"/>
    </font>
    <font>
      <sz val="11"/>
      <color indexed="8"/>
      <name val="Calibri"/>
      <family val="2"/>
    </font>
    <font>
      <sz val="8"/>
      <name val="Verdana"/>
      <family val="0"/>
    </font>
    <font>
      <sz val="14"/>
      <name val="Verdana"/>
      <family val="0"/>
    </font>
    <font>
      <b/>
      <sz val="11"/>
      <color indexed="8"/>
      <name val="Calibri"/>
      <family val="2"/>
    </font>
    <font>
      <u val="single"/>
      <sz val="11"/>
      <color indexed="12"/>
      <name val="Calibri"/>
      <family val="2"/>
    </font>
    <font>
      <sz val="8"/>
      <name val="Calibri"/>
      <family val="2"/>
    </font>
    <font>
      <sz val="12"/>
      <color indexed="8"/>
      <name val="Calibri"/>
      <family val="2"/>
    </font>
    <font>
      <u val="single"/>
      <sz val="10"/>
      <color indexed="12"/>
      <name val="Verdana"/>
      <family val="0"/>
    </font>
    <font>
      <b/>
      <sz val="10"/>
      <name val="Verdana"/>
      <family val="0"/>
    </font>
    <font>
      <u val="single"/>
      <sz val="11"/>
      <color indexed="12"/>
      <name val="ＭＳ Ｐゴシック"/>
      <family val="2"/>
    </font>
    <font>
      <sz val="6"/>
      <name val="Calibri"/>
      <family val="2"/>
    </font>
    <font>
      <sz val="11"/>
      <name val="Calibri"/>
      <family val="2"/>
    </font>
    <font>
      <sz val="10"/>
      <color indexed="8"/>
      <name val="Calibri"/>
      <family val="2"/>
    </font>
    <font>
      <sz val="10"/>
      <name val="Calibri"/>
      <family val="2"/>
    </font>
    <font>
      <b/>
      <sz val="8"/>
      <name val="Tahoma"/>
      <family val="0"/>
    </font>
    <font>
      <b/>
      <sz val="18"/>
      <color indexed="8"/>
      <name val="Calibri"/>
      <family val="2"/>
    </font>
    <font>
      <b/>
      <sz val="22"/>
      <color indexed="8"/>
      <name val="Calibri"/>
      <family val="2"/>
    </font>
    <font>
      <sz val="18"/>
      <color indexed="8"/>
      <name val="Calibri"/>
      <family val="2"/>
    </font>
    <font>
      <b/>
      <sz val="16"/>
      <color indexed="8"/>
      <name val="Calibri"/>
      <family val="2"/>
    </font>
    <font>
      <sz val="11"/>
      <color indexed="9"/>
      <name val="Calibri"/>
      <family val="2"/>
    </font>
    <font>
      <b/>
      <sz val="12"/>
      <name val="Calibri"/>
      <family val="2"/>
    </font>
    <font>
      <sz val="12"/>
      <name val="Calibri"/>
      <family val="2"/>
    </font>
    <font>
      <vertAlign val="superscript"/>
      <sz val="7.5"/>
      <color indexed="8"/>
      <name val="Calibri"/>
      <family val="2"/>
    </font>
    <font>
      <sz val="24"/>
      <name val="Calibri"/>
      <family val="0"/>
    </font>
    <font>
      <b/>
      <u val="single"/>
      <sz val="10"/>
      <name val="Calibri"/>
      <family val="0"/>
    </font>
    <font>
      <b/>
      <sz val="10"/>
      <name val="Calibri"/>
      <family val="0"/>
    </font>
    <font>
      <sz val="10"/>
      <color indexed="10"/>
      <name val="Calibri"/>
      <family val="0"/>
    </font>
    <font>
      <u val="single"/>
      <sz val="10"/>
      <color indexed="12"/>
      <name val="Calibri"/>
      <family val="0"/>
    </font>
    <font>
      <sz val="11"/>
      <name val="Verdana"/>
      <family val="0"/>
    </font>
    <font>
      <u val="doubleAccounting"/>
      <sz val="10"/>
      <name val="Verdana"/>
      <family val="2"/>
    </font>
    <font>
      <u val="singleAccounting"/>
      <sz val="11"/>
      <color indexed="8"/>
      <name val="Calibri"/>
      <family val="2"/>
    </font>
    <font>
      <u val="singleAccounting"/>
      <sz val="11"/>
      <name val="Calibri"/>
      <family val="2"/>
    </font>
    <font>
      <b/>
      <u val="doubleAccounting"/>
      <sz val="10"/>
      <name val="Calibri"/>
      <family val="2"/>
    </font>
    <font>
      <b/>
      <u val="doubleAccounting"/>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u val="single"/>
      <sz val="10"/>
      <color indexed="61"/>
      <name val="Verdana"/>
      <family val="0"/>
    </font>
    <font>
      <sz val="9.2"/>
      <color indexed="8"/>
      <name val="Calibri"/>
      <family val="0"/>
    </font>
    <font>
      <b/>
      <sz val="16"/>
      <name val="Calibri"/>
      <family val="0"/>
    </font>
    <font>
      <b/>
      <sz val="8"/>
      <name val="Verdana"/>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8"/>
        <bgColor indexed="64"/>
      </patternFill>
    </fill>
    <fill>
      <patternFill patternType="solid">
        <fgColor indexed="9"/>
        <bgColor indexed="64"/>
      </patternFill>
    </fill>
    <fill>
      <patternFill patternType="solid">
        <fgColor indexed="48"/>
        <bgColor indexed="64"/>
      </patternFill>
    </fill>
    <fill>
      <patternFill patternType="solid">
        <fgColor indexed="41"/>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right/>
      <top style="medium"/>
      <bottom/>
    </border>
    <border>
      <left style="medium"/>
      <right style="medium"/>
      <top/>
      <bottom/>
    </border>
    <border>
      <left/>
      <right style="medium"/>
      <top style="medium"/>
      <bottom/>
    </border>
    <border>
      <left/>
      <right style="medium"/>
      <top/>
      <bottom/>
    </border>
    <border>
      <left style="medium"/>
      <right style="medium"/>
      <top/>
      <bottom style="medium"/>
    </border>
    <border>
      <left/>
      <right style="thin"/>
      <top style="medium"/>
      <bottom/>
    </border>
    <border>
      <left style="thin"/>
      <right style="thin"/>
      <top style="medium"/>
      <bottom/>
    </border>
    <border>
      <left style="thin"/>
      <right style="medium"/>
      <top style="medium"/>
      <bottom/>
    </border>
    <border>
      <left style="medium"/>
      <right style="thin"/>
      <top/>
      <bottom/>
    </border>
    <border>
      <left/>
      <right style="thin"/>
      <top/>
      <bottom style="medium"/>
    </border>
    <border>
      <left style="thin"/>
      <right style="medium"/>
      <top/>
      <bottom style="mediu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style="thin"/>
      <bottom style="thin"/>
    </border>
    <border>
      <left/>
      <right style="thin"/>
      <top style="thin"/>
      <bottom style="thin"/>
    </border>
    <border>
      <left style="medium"/>
      <right/>
      <top style="medium"/>
      <bottom/>
    </border>
    <border>
      <left style="medium"/>
      <right/>
      <top/>
      <bottom/>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thin"/>
    </border>
    <border>
      <left style="medium"/>
      <right style="thin"/>
      <top style="medium"/>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top style="medium"/>
      <bottom/>
    </border>
    <border>
      <left style="thin"/>
      <right/>
      <top/>
      <bottom/>
    </border>
    <border>
      <left/>
      <right style="thin"/>
      <top/>
      <bottom/>
    </border>
    <border>
      <left style="medium"/>
      <right style="medium"/>
      <top style="medium"/>
      <bottom style="medium"/>
    </border>
    <border>
      <left style="thin"/>
      <right style="thin"/>
      <top style="medium"/>
      <bottom style="thin"/>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medium"/>
      <top style="medium"/>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40" fillId="3" borderId="0" applyNumberFormat="0" applyBorder="0" applyAlignment="0" applyProtection="0"/>
    <xf numFmtId="0" fontId="44" fillId="20" borderId="1" applyNumberFormat="0" applyAlignment="0" applyProtection="0"/>
    <xf numFmtId="0" fontId="4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8"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9" fillId="4"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42" fillId="7" borderId="1" applyNumberFormat="0" applyAlignment="0" applyProtection="0"/>
    <xf numFmtId="0" fontId="45" fillId="0" borderId="6" applyNumberFormat="0" applyFill="0" applyAlignment="0" applyProtection="0"/>
    <xf numFmtId="0" fontId="41" fillId="22" borderId="0" applyNumberFormat="0" applyBorder="0" applyAlignment="0" applyProtection="0"/>
    <xf numFmtId="0" fontId="0"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0" fillId="23" borderId="7" applyNumberFormat="0" applyFont="0" applyAlignment="0" applyProtection="0"/>
    <xf numFmtId="0" fontId="43"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9" applyNumberFormat="0" applyFill="0" applyAlignment="0" applyProtection="0"/>
    <xf numFmtId="0" fontId="47" fillId="0" borderId="0" applyNumberFormat="0" applyFill="0" applyBorder="0" applyAlignment="0" applyProtection="0"/>
  </cellStyleXfs>
  <cellXfs count="580">
    <xf numFmtId="0" fontId="0" fillId="0" borderId="0" xfId="0" applyAlignment="1">
      <alignment/>
    </xf>
    <xf numFmtId="0" fontId="0" fillId="0" borderId="0" xfId="0" applyAlignment="1">
      <alignment/>
    </xf>
    <xf numFmtId="0" fontId="0" fillId="0" borderId="0" xfId="0" applyFill="1" applyAlignment="1">
      <alignment/>
    </xf>
    <xf numFmtId="0" fontId="0" fillId="24" borderId="0" xfId="0" applyFill="1" applyAlignment="1">
      <alignment/>
    </xf>
    <xf numFmtId="0" fontId="1" fillId="0" borderId="0" xfId="61" applyAlignment="1">
      <alignment horizontal="center"/>
      <protection/>
    </xf>
    <xf numFmtId="0" fontId="1" fillId="0" borderId="0" xfId="61" applyFill="1" applyBorder="1" applyAlignment="1">
      <alignment horizontal="center"/>
      <protection/>
    </xf>
    <xf numFmtId="0" fontId="1" fillId="0" borderId="0" xfId="61" applyFont="1" applyAlignment="1">
      <alignment horizontal="center"/>
      <protection/>
    </xf>
    <xf numFmtId="0" fontId="1" fillId="0" borderId="0" xfId="62" applyFill="1" applyAlignment="1">
      <alignment/>
      <protection/>
    </xf>
    <xf numFmtId="0" fontId="1" fillId="24" borderId="10" xfId="62" applyFill="1" applyBorder="1" applyAlignment="1">
      <alignment horizontal="center" vertical="center"/>
      <protection/>
    </xf>
    <xf numFmtId="0" fontId="13" fillId="24" borderId="0" xfId="62" applyFont="1" applyFill="1" applyBorder="1" applyAlignment="1">
      <alignment horizontal="center"/>
      <protection/>
    </xf>
    <xf numFmtId="0" fontId="13" fillId="24" borderId="0" xfId="62" applyFont="1" applyFill="1" applyAlignment="1">
      <alignment/>
      <protection/>
    </xf>
    <xf numFmtId="0" fontId="1" fillId="24" borderId="0" xfId="62" applyFont="1" applyFill="1" applyAlignment="1">
      <alignment/>
      <protection/>
    </xf>
    <xf numFmtId="0" fontId="4" fillId="0" borderId="0" xfId="62" applyFont="1" applyAlignment="1">
      <alignment horizontal="left" vertical="center" wrapText="1"/>
      <protection/>
    </xf>
    <xf numFmtId="0" fontId="14" fillId="0" borderId="0" xfId="0" applyFont="1" applyFill="1" applyBorder="1" applyAlignment="1">
      <alignment/>
    </xf>
    <xf numFmtId="0" fontId="0" fillId="0" borderId="0" xfId="60">
      <alignment/>
      <protection/>
    </xf>
    <xf numFmtId="0" fontId="1" fillId="24" borderId="0" xfId="62" applyFill="1" applyBorder="1" applyAlignment="1">
      <alignment horizontal="center" vertical="center" wrapText="1"/>
      <protection/>
    </xf>
    <xf numFmtId="0" fontId="14" fillId="24" borderId="0" xfId="0" applyFont="1" applyFill="1" applyAlignment="1">
      <alignment/>
    </xf>
    <xf numFmtId="0" fontId="14" fillId="24" borderId="0" xfId="0" applyFont="1" applyFill="1" applyAlignment="1">
      <alignment horizontal="left"/>
    </xf>
    <xf numFmtId="0" fontId="14" fillId="24" borderId="0" xfId="0" applyFont="1" applyFill="1" applyAlignment="1">
      <alignment wrapText="1"/>
    </xf>
    <xf numFmtId="0" fontId="13" fillId="24" borderId="0" xfId="63" applyFont="1" applyFill="1">
      <alignment vertical="center"/>
      <protection/>
    </xf>
    <xf numFmtId="0" fontId="1" fillId="24" borderId="0" xfId="63" applyFont="1" applyFill="1">
      <alignment vertical="center"/>
      <protection/>
    </xf>
    <xf numFmtId="0" fontId="13" fillId="24" borderId="0" xfId="63" applyFont="1" applyFill="1" applyAlignment="1">
      <alignment horizontal="center" vertical="center"/>
      <protection/>
    </xf>
    <xf numFmtId="0" fontId="14" fillId="24" borderId="0" xfId="0" applyFont="1" applyFill="1" applyBorder="1" applyAlignment="1">
      <alignment/>
    </xf>
    <xf numFmtId="0" fontId="0" fillId="8" borderId="11" xfId="0" applyFill="1" applyBorder="1" applyAlignment="1">
      <alignment/>
    </xf>
    <xf numFmtId="0" fontId="0" fillId="22" borderId="11" xfId="0" applyFill="1" applyBorder="1" applyAlignment="1">
      <alignment/>
    </xf>
    <xf numFmtId="0" fontId="0" fillId="8" borderId="12" xfId="0" applyFill="1" applyBorder="1" applyAlignment="1">
      <alignment/>
    </xf>
    <xf numFmtId="0" fontId="1" fillId="0" borderId="0" xfId="61" applyFill="1" applyAlignment="1">
      <alignment horizontal="center"/>
      <protection/>
    </xf>
    <xf numFmtId="0" fontId="13" fillId="24" borderId="13" xfId="0" applyFont="1" applyFill="1" applyBorder="1" applyAlignment="1">
      <alignment horizontal="center"/>
    </xf>
    <xf numFmtId="0" fontId="13" fillId="24" borderId="14" xfId="0" applyFont="1" applyFill="1" applyBorder="1" applyAlignment="1">
      <alignment horizontal="center"/>
    </xf>
    <xf numFmtId="0" fontId="13" fillId="24" borderId="15" xfId="0" applyFont="1" applyFill="1" applyBorder="1" applyAlignment="1">
      <alignment horizontal="center"/>
    </xf>
    <xf numFmtId="0" fontId="14" fillId="24" borderId="0" xfId="0" applyFont="1" applyFill="1" applyAlignment="1">
      <alignment/>
    </xf>
    <xf numFmtId="0" fontId="14" fillId="0" borderId="0" xfId="0" applyFont="1" applyAlignment="1">
      <alignment/>
    </xf>
    <xf numFmtId="0" fontId="12"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0" fontId="1" fillId="24" borderId="0" xfId="0" applyFont="1" applyFill="1" applyAlignment="1">
      <alignment horizontal="center"/>
    </xf>
    <xf numFmtId="0" fontId="1" fillId="24" borderId="0" xfId="0" applyFont="1" applyFill="1" applyBorder="1" applyAlignment="1">
      <alignment horizontal="left"/>
    </xf>
    <xf numFmtId="0" fontId="21" fillId="24" borderId="0" xfId="0" applyFont="1" applyFill="1" applyAlignment="1">
      <alignment/>
    </xf>
    <xf numFmtId="0" fontId="4" fillId="24" borderId="0" xfId="63" applyFont="1" applyFill="1">
      <alignment vertical="center"/>
      <protection/>
    </xf>
    <xf numFmtId="0" fontId="1" fillId="24" borderId="0" xfId="63" applyFont="1" applyFill="1">
      <alignment vertical="center"/>
      <protection/>
    </xf>
    <xf numFmtId="0" fontId="1" fillId="24" borderId="0" xfId="63" applyFont="1" applyFill="1" applyAlignment="1">
      <alignment vertical="center" wrapText="1"/>
      <protection/>
    </xf>
    <xf numFmtId="0" fontId="1" fillId="24" borderId="16" xfId="63" applyFont="1" applyFill="1" applyBorder="1">
      <alignment vertical="center"/>
      <protection/>
    </xf>
    <xf numFmtId="0" fontId="14" fillId="24" borderId="0" xfId="0" applyFont="1" applyFill="1" applyAlignment="1">
      <alignment wrapText="1"/>
    </xf>
    <xf numFmtId="0" fontId="1" fillId="24" borderId="0" xfId="61" applyFont="1" applyFill="1" applyBorder="1">
      <alignment/>
      <protection/>
    </xf>
    <xf numFmtId="0" fontId="1" fillId="24" borderId="0" xfId="61" applyFont="1" applyFill="1" applyAlignment="1">
      <alignment horizontal="center"/>
      <protection/>
    </xf>
    <xf numFmtId="0" fontId="14" fillId="24" borderId="0" xfId="0" applyFont="1" applyFill="1" applyAlignment="1">
      <alignment horizontal="left" indent="3"/>
    </xf>
    <xf numFmtId="0" fontId="12" fillId="24" borderId="0" xfId="0" applyFont="1" applyFill="1" applyAlignment="1">
      <alignment/>
    </xf>
    <xf numFmtId="0" fontId="1" fillId="0" borderId="0" xfId="63" applyFont="1">
      <alignment vertical="center"/>
      <protection/>
    </xf>
    <xf numFmtId="0" fontId="5" fillId="24" borderId="0" xfId="55" applyFont="1" applyFill="1" applyAlignment="1" applyProtection="1">
      <alignment vertical="center"/>
      <protection/>
    </xf>
    <xf numFmtId="0" fontId="5" fillId="0" borderId="17" xfId="54" applyFill="1" applyBorder="1" applyAlignment="1" applyProtection="1">
      <alignment horizontal="center" vertical="center" wrapText="1"/>
      <protection/>
    </xf>
    <xf numFmtId="0" fontId="5" fillId="0" borderId="10" xfId="54" applyFill="1" applyBorder="1" applyAlignment="1" applyProtection="1">
      <alignment horizontal="center" vertical="center" wrapText="1"/>
      <protection/>
    </xf>
    <xf numFmtId="0" fontId="1" fillId="24" borderId="0" xfId="61" applyFill="1" applyBorder="1" applyAlignment="1">
      <alignment horizontal="center"/>
      <protection/>
    </xf>
    <xf numFmtId="8" fontId="1" fillId="20" borderId="10" xfId="46" applyFont="1" applyFill="1" applyBorder="1" applyAlignment="1">
      <alignment horizontal="center" vertical="center"/>
    </xf>
    <xf numFmtId="0" fontId="1" fillId="20" borderId="18" xfId="66" applyNumberFormat="1" applyFont="1" applyFill="1" applyBorder="1" applyAlignment="1">
      <alignment horizontal="center" vertical="center"/>
    </xf>
    <xf numFmtId="0" fontId="4" fillId="0" borderId="0" xfId="62" applyNumberFormat="1" applyFont="1" applyFill="1" applyBorder="1" applyAlignment="1">
      <alignment horizontal="center" vertical="center" wrapText="1"/>
      <protection/>
    </xf>
    <xf numFmtId="0" fontId="1" fillId="24" borderId="0" xfId="62" applyFill="1" applyBorder="1" applyAlignment="1">
      <alignment horizontal="center" vertical="center"/>
      <protection/>
    </xf>
    <xf numFmtId="8" fontId="12" fillId="20" borderId="17" xfId="46" applyFont="1" applyFill="1" applyBorder="1" applyAlignment="1">
      <alignment horizontal="center" vertical="center"/>
    </xf>
    <xf numFmtId="8" fontId="12" fillId="20" borderId="19" xfId="46" applyFont="1" applyFill="1" applyBorder="1" applyAlignment="1">
      <alignment horizontal="center" vertical="center"/>
    </xf>
    <xf numFmtId="0" fontId="12" fillId="20" borderId="0" xfId="62" applyNumberFormat="1" applyFont="1" applyFill="1" applyBorder="1" applyAlignment="1">
      <alignment horizontal="center" vertical="center"/>
      <protection/>
    </xf>
    <xf numFmtId="0" fontId="12" fillId="20" borderId="20" xfId="62" applyNumberFormat="1" applyFont="1" applyFill="1" applyBorder="1" applyAlignment="1">
      <alignment horizontal="center" vertical="center"/>
      <protection/>
    </xf>
    <xf numFmtId="9" fontId="12" fillId="20" borderId="17" xfId="62" applyNumberFormat="1" applyFont="1" applyFill="1" applyBorder="1" applyAlignment="1">
      <alignment horizontal="center" vertical="center"/>
      <protection/>
    </xf>
    <xf numFmtId="9" fontId="12" fillId="20" borderId="19" xfId="62" applyNumberFormat="1" applyFont="1" applyFill="1" applyBorder="1" applyAlignment="1">
      <alignment horizontal="center" vertical="center"/>
      <protection/>
    </xf>
    <xf numFmtId="0" fontId="12" fillId="20" borderId="10" xfId="62" applyFont="1" applyFill="1" applyBorder="1" applyAlignment="1">
      <alignment horizontal="center" vertical="center" wrapText="1"/>
      <protection/>
    </xf>
    <xf numFmtId="0" fontId="1" fillId="20" borderId="10" xfId="61" applyFont="1" applyFill="1" applyBorder="1" applyAlignment="1">
      <alignment horizontal="left"/>
      <protection/>
    </xf>
    <xf numFmtId="0" fontId="1" fillId="20" borderId="18" xfId="61" applyFont="1" applyFill="1" applyBorder="1" applyAlignment="1">
      <alignment horizontal="left"/>
      <protection/>
    </xf>
    <xf numFmtId="0" fontId="1" fillId="20" borderId="21" xfId="61" applyFont="1" applyFill="1" applyBorder="1" applyAlignment="1">
      <alignment horizontal="left"/>
      <protection/>
    </xf>
    <xf numFmtId="9" fontId="1" fillId="0" borderId="10" xfId="66" applyFont="1" applyFill="1" applyBorder="1" applyAlignment="1">
      <alignment horizontal="center"/>
    </xf>
    <xf numFmtId="0" fontId="1" fillId="0" borderId="22" xfId="61" applyFont="1" applyBorder="1" applyAlignment="1">
      <alignment horizontal="center" wrapText="1"/>
      <protection/>
    </xf>
    <xf numFmtId="0" fontId="1" fillId="0" borderId="23" xfId="61" applyFont="1" applyBorder="1" applyAlignment="1">
      <alignment horizontal="center"/>
      <protection/>
    </xf>
    <xf numFmtId="0" fontId="1" fillId="0" borderId="23" xfId="61" applyFont="1" applyBorder="1" applyAlignment="1">
      <alignment horizontal="center" wrapText="1"/>
      <protection/>
    </xf>
    <xf numFmtId="0" fontId="1" fillId="0" borderId="24" xfId="61" applyFont="1" applyBorder="1" applyAlignment="1">
      <alignment horizontal="center" wrapText="1"/>
      <protection/>
    </xf>
    <xf numFmtId="0" fontId="1" fillId="22" borderId="10" xfId="66" applyNumberFormat="1" applyFont="1" applyFill="1" applyBorder="1" applyAlignment="1">
      <alignment horizontal="center"/>
    </xf>
    <xf numFmtId="9" fontId="1" fillId="22" borderId="21" xfId="66" applyFont="1" applyFill="1" applyBorder="1" applyAlignment="1">
      <alignment horizontal="center"/>
    </xf>
    <xf numFmtId="9" fontId="1" fillId="22" borderId="10" xfId="66" applyFont="1" applyFill="1" applyBorder="1" applyAlignment="1">
      <alignment horizontal="center"/>
    </xf>
    <xf numFmtId="9" fontId="1" fillId="22" borderId="18" xfId="66" applyFont="1" applyFill="1" applyBorder="1" applyAlignment="1">
      <alignment horizontal="center"/>
    </xf>
    <xf numFmtId="0" fontId="1" fillId="22" borderId="21" xfId="61" applyFill="1" applyBorder="1" applyAlignment="1">
      <alignment horizontal="center"/>
      <protection/>
    </xf>
    <xf numFmtId="9" fontId="1" fillId="20" borderId="25" xfId="66" applyFont="1" applyFill="1" applyBorder="1" applyAlignment="1">
      <alignment horizontal="center"/>
    </xf>
    <xf numFmtId="9" fontId="1" fillId="20" borderId="18" xfId="66" applyFont="1" applyFill="1" applyBorder="1" applyAlignment="1">
      <alignment horizontal="center"/>
    </xf>
    <xf numFmtId="176" fontId="1" fillId="20" borderId="18" xfId="44" applyNumberFormat="1" applyFont="1" applyFill="1" applyBorder="1" applyAlignment="1">
      <alignment horizontal="center"/>
    </xf>
    <xf numFmtId="176" fontId="1" fillId="0" borderId="21" xfId="44" applyNumberFormat="1" applyFont="1" applyFill="1" applyBorder="1" applyAlignment="1">
      <alignment horizontal="center"/>
    </xf>
    <xf numFmtId="44" fontId="1" fillId="25" borderId="26" xfId="44" applyFont="1" applyFill="1" applyBorder="1" applyAlignment="1">
      <alignment vertical="center"/>
    </xf>
    <xf numFmtId="44" fontId="1" fillId="25" borderId="27" xfId="44" applyFont="1" applyFill="1" applyBorder="1" applyAlignment="1">
      <alignment vertical="center"/>
    </xf>
    <xf numFmtId="174" fontId="1" fillId="25" borderId="28" xfId="62" applyNumberFormat="1" applyFont="1" applyFill="1" applyBorder="1">
      <alignment vertical="center"/>
      <protection/>
    </xf>
    <xf numFmtId="174" fontId="1" fillId="25" borderId="29" xfId="62" applyNumberFormat="1" applyFont="1" applyFill="1" applyBorder="1">
      <alignment vertical="center"/>
      <protection/>
    </xf>
    <xf numFmtId="174" fontId="1" fillId="25" borderId="30" xfId="62" applyNumberFormat="1" applyFont="1" applyFill="1" applyBorder="1">
      <alignment vertical="center"/>
      <protection/>
    </xf>
    <xf numFmtId="0" fontId="4" fillId="25" borderId="31" xfId="62" applyFont="1" applyFill="1" applyBorder="1">
      <alignment vertical="center"/>
      <protection/>
    </xf>
    <xf numFmtId="174" fontId="4" fillId="25" borderId="32" xfId="62" applyNumberFormat="1" applyFont="1" applyFill="1" applyBorder="1">
      <alignment vertical="center"/>
      <protection/>
    </xf>
    <xf numFmtId="174" fontId="4" fillId="25" borderId="33" xfId="62" applyNumberFormat="1" applyFont="1" applyFill="1" applyBorder="1">
      <alignment vertical="center"/>
      <protection/>
    </xf>
    <xf numFmtId="0" fontId="1" fillId="15" borderId="21" xfId="62" applyNumberFormat="1" applyFont="1" applyFill="1" applyBorder="1" applyAlignment="1">
      <alignment horizontal="center" vertical="center" wrapText="1"/>
      <protection/>
    </xf>
    <xf numFmtId="8" fontId="1" fillId="15" borderId="29" xfId="46" applyFont="1" applyFill="1" applyBorder="1" applyAlignment="1">
      <alignment horizontal="center" vertical="center"/>
    </xf>
    <xf numFmtId="8" fontId="1" fillId="15" borderId="30" xfId="46" applyFont="1" applyFill="1" applyBorder="1" applyAlignment="1">
      <alignment horizontal="center" vertical="center"/>
    </xf>
    <xf numFmtId="8" fontId="1" fillId="15" borderId="28" xfId="46" applyFont="1" applyFill="1" applyBorder="1" applyAlignment="1">
      <alignment horizontal="center" vertical="center"/>
    </xf>
    <xf numFmtId="8" fontId="1" fillId="15" borderId="21" xfId="46" applyFont="1" applyFill="1" applyBorder="1" applyAlignment="1">
      <alignment horizontal="center" vertical="center"/>
    </xf>
    <xf numFmtId="8" fontId="1" fillId="15" borderId="29" xfId="46" applyNumberFormat="1" applyFont="1" applyFill="1" applyBorder="1" applyAlignment="1">
      <alignment horizontal="center" vertical="center"/>
    </xf>
    <xf numFmtId="8" fontId="1" fillId="15" borderId="30" xfId="46" applyNumberFormat="1" applyFont="1" applyFill="1" applyBorder="1" applyAlignment="1">
      <alignment horizontal="center" vertical="center"/>
    </xf>
    <xf numFmtId="8" fontId="4" fillId="15" borderId="32" xfId="62" applyNumberFormat="1" applyFont="1" applyFill="1" applyBorder="1">
      <alignment vertical="center"/>
      <protection/>
    </xf>
    <xf numFmtId="8" fontId="4" fillId="15" borderId="33" xfId="62" applyNumberFormat="1" applyFont="1" applyFill="1" applyBorder="1">
      <alignment vertical="center"/>
      <protection/>
    </xf>
    <xf numFmtId="0" fontId="13" fillId="24" borderId="0" xfId="61" applyFont="1" applyFill="1" applyBorder="1" applyAlignment="1">
      <alignment horizontal="left"/>
      <protection/>
    </xf>
    <xf numFmtId="0" fontId="14" fillId="24" borderId="0" xfId="0" applyFont="1" applyFill="1" applyBorder="1" applyAlignment="1">
      <alignment horizontal="center"/>
    </xf>
    <xf numFmtId="0" fontId="13" fillId="24" borderId="0" xfId="61" applyFont="1" applyFill="1" applyBorder="1" applyAlignment="1">
      <alignment horizontal="center"/>
      <protection/>
    </xf>
    <xf numFmtId="0" fontId="14" fillId="24" borderId="34" xfId="0" applyFont="1" applyFill="1" applyBorder="1" applyAlignment="1">
      <alignment horizontal="left" wrapText="1"/>
    </xf>
    <xf numFmtId="0" fontId="14" fillId="24" borderId="35" xfId="0" applyFont="1" applyFill="1" applyBorder="1" applyAlignment="1">
      <alignment horizontal="left"/>
    </xf>
    <xf numFmtId="0" fontId="14" fillId="24" borderId="16" xfId="0" applyFont="1" applyFill="1" applyBorder="1" applyAlignment="1">
      <alignment horizontal="left"/>
    </xf>
    <xf numFmtId="0" fontId="14" fillId="24" borderId="16" xfId="0" applyFont="1" applyFill="1" applyBorder="1" applyAlignment="1">
      <alignment horizontal="center"/>
    </xf>
    <xf numFmtId="0" fontId="13" fillId="24" borderId="16" xfId="61" applyFont="1" applyFill="1" applyBorder="1" applyAlignment="1">
      <alignment horizontal="center"/>
      <protection/>
    </xf>
    <xf numFmtId="0" fontId="13" fillId="24" borderId="16" xfId="61" applyFont="1" applyFill="1" applyBorder="1" applyAlignment="1">
      <alignment horizontal="left"/>
      <protection/>
    </xf>
    <xf numFmtId="4" fontId="14" fillId="24" borderId="16" xfId="44" applyNumberFormat="1" applyFont="1" applyFill="1" applyBorder="1" applyAlignment="1">
      <alignment horizontal="center"/>
    </xf>
    <xf numFmtId="4" fontId="13" fillId="24" borderId="16" xfId="44" applyNumberFormat="1" applyFont="1" applyFill="1" applyBorder="1" applyAlignment="1">
      <alignment horizontal="center"/>
    </xf>
    <xf numFmtId="0" fontId="13" fillId="24" borderId="16" xfId="63" applyFont="1" applyFill="1" applyBorder="1" applyAlignment="1">
      <alignment horizontal="center" vertical="center"/>
      <protection/>
    </xf>
    <xf numFmtId="0" fontId="14" fillId="24" borderId="36" xfId="0" applyFont="1" applyFill="1" applyBorder="1" applyAlignment="1">
      <alignment horizontal="left" wrapText="1"/>
    </xf>
    <xf numFmtId="0" fontId="14" fillId="24" borderId="37" xfId="0" applyFont="1" applyFill="1" applyBorder="1" applyAlignment="1">
      <alignment horizontal="left"/>
    </xf>
    <xf numFmtId="0" fontId="0" fillId="24" borderId="0" xfId="0" applyFill="1" applyAlignment="1">
      <alignment wrapText="1"/>
    </xf>
    <xf numFmtId="0" fontId="5" fillId="24" borderId="0" xfId="54" applyFont="1" applyFill="1" applyAlignment="1" applyProtection="1">
      <alignment/>
      <protection/>
    </xf>
    <xf numFmtId="0" fontId="1" fillId="24" borderId="0" xfId="0" applyFont="1" applyFill="1" applyAlignment="1">
      <alignment horizontal="left"/>
    </xf>
    <xf numFmtId="0" fontId="0" fillId="24" borderId="0" xfId="0" applyFill="1" applyAlignment="1">
      <alignment/>
    </xf>
    <xf numFmtId="0" fontId="24" fillId="0" borderId="0" xfId="0" applyFont="1" applyFill="1" applyAlignment="1">
      <alignment horizontal="left"/>
    </xf>
    <xf numFmtId="0" fontId="14" fillId="0" borderId="0" xfId="0" applyFont="1" applyAlignment="1">
      <alignment/>
    </xf>
    <xf numFmtId="0" fontId="25" fillId="24" borderId="0" xfId="0" applyFont="1" applyFill="1" applyAlignment="1">
      <alignment/>
    </xf>
    <xf numFmtId="0" fontId="14" fillId="0" borderId="0" xfId="0" applyFont="1" applyFill="1" applyAlignment="1">
      <alignment/>
    </xf>
    <xf numFmtId="0" fontId="14" fillId="0" borderId="0" xfId="0" applyFont="1" applyAlignment="1">
      <alignment/>
    </xf>
    <xf numFmtId="0" fontId="25" fillId="24" borderId="0" xfId="0" applyFont="1" applyFill="1" applyAlignment="1">
      <alignment wrapText="1"/>
    </xf>
    <xf numFmtId="0" fontId="26" fillId="24" borderId="0" xfId="0" applyFont="1" applyFill="1" applyAlignment="1">
      <alignment/>
    </xf>
    <xf numFmtId="0" fontId="14" fillId="24" borderId="0" xfId="0" applyFont="1" applyFill="1" applyAlignment="1">
      <alignment/>
    </xf>
    <xf numFmtId="0" fontId="14" fillId="22" borderId="0" xfId="0" applyFont="1" applyFill="1" applyAlignment="1">
      <alignment/>
    </xf>
    <xf numFmtId="0" fontId="14" fillId="8" borderId="0" xfId="0" applyFont="1" applyFill="1" applyAlignment="1">
      <alignment/>
    </xf>
    <xf numFmtId="0" fontId="14" fillId="20" borderId="0" xfId="0" applyFont="1" applyFill="1" applyAlignment="1">
      <alignment/>
    </xf>
    <xf numFmtId="0" fontId="12" fillId="24" borderId="0" xfId="0" applyFont="1" applyFill="1" applyAlignment="1">
      <alignment/>
    </xf>
    <xf numFmtId="0" fontId="12" fillId="24" borderId="0" xfId="0" applyFont="1" applyFill="1" applyAlignment="1">
      <alignment/>
    </xf>
    <xf numFmtId="0" fontId="14" fillId="0" borderId="0" xfId="60" applyFont="1">
      <alignment/>
      <protection/>
    </xf>
    <xf numFmtId="0" fontId="25" fillId="24" borderId="0" xfId="0" applyFont="1" applyFill="1" applyAlignment="1">
      <alignment/>
    </xf>
    <xf numFmtId="0" fontId="14" fillId="24" borderId="0" xfId="60" applyFont="1" applyFill="1" applyAlignment="1">
      <alignment/>
      <protection/>
    </xf>
    <xf numFmtId="0" fontId="14" fillId="24" borderId="0" xfId="60" applyFont="1" applyFill="1">
      <alignment/>
      <protection/>
    </xf>
    <xf numFmtId="0" fontId="14" fillId="24" borderId="0" xfId="60" applyFont="1" applyFill="1" applyAlignment="1">
      <alignment wrapText="1"/>
      <protection/>
    </xf>
    <xf numFmtId="0" fontId="27" fillId="24" borderId="0" xfId="60" applyFont="1" applyFill="1">
      <alignment/>
      <protection/>
    </xf>
    <xf numFmtId="1" fontId="14" fillId="4" borderId="16" xfId="60" applyNumberFormat="1" applyFont="1" applyFill="1" applyBorder="1" applyAlignment="1">
      <alignment horizontal="center"/>
      <protection/>
    </xf>
    <xf numFmtId="0" fontId="14" fillId="24" borderId="0" xfId="60" applyFont="1" applyFill="1" applyBorder="1">
      <alignment/>
      <protection/>
    </xf>
    <xf numFmtId="9" fontId="14" fillId="4" borderId="16" xfId="60" applyNumberFormat="1" applyFont="1" applyFill="1" applyBorder="1" applyAlignment="1">
      <alignment horizontal="center"/>
      <protection/>
    </xf>
    <xf numFmtId="172" fontId="14" fillId="4" borderId="16" xfId="60" applyNumberFormat="1" applyFont="1" applyFill="1" applyBorder="1" applyAlignment="1">
      <alignment horizontal="center"/>
      <protection/>
    </xf>
    <xf numFmtId="0" fontId="14" fillId="24" borderId="0" xfId="60" applyFont="1" applyFill="1" applyBorder="1" applyAlignment="1">
      <alignment horizontal="center"/>
      <protection/>
    </xf>
    <xf numFmtId="172" fontId="14" fillId="4" borderId="16" xfId="0" applyNumberFormat="1" applyFont="1" applyFill="1" applyBorder="1" applyAlignment="1">
      <alignment horizontal="center"/>
    </xf>
    <xf numFmtId="0" fontId="14" fillId="4" borderId="16" xfId="60" applyFont="1" applyFill="1" applyBorder="1" applyAlignment="1">
      <alignment horizontal="center"/>
      <protection/>
    </xf>
    <xf numFmtId="0" fontId="1" fillId="24" borderId="0" xfId="61" applyFill="1" applyAlignment="1">
      <alignment horizontal="center"/>
      <protection/>
    </xf>
    <xf numFmtId="0" fontId="16" fillId="24" borderId="0" xfId="61" applyFont="1" applyFill="1" applyBorder="1" applyAlignment="1">
      <alignment horizontal="center"/>
      <protection/>
    </xf>
    <xf numFmtId="0" fontId="1" fillId="24" borderId="0" xfId="61" applyFill="1" applyBorder="1" applyAlignment="1">
      <alignment horizontal="left"/>
      <protection/>
    </xf>
    <xf numFmtId="9" fontId="1" fillId="24" borderId="0" xfId="61" applyNumberFormat="1" applyFill="1" applyBorder="1" applyAlignment="1">
      <alignment horizontal="center"/>
      <protection/>
    </xf>
    <xf numFmtId="0" fontId="1" fillId="24" borderId="0" xfId="62" applyFill="1">
      <alignment vertical="center"/>
      <protection/>
    </xf>
    <xf numFmtId="0" fontId="1" fillId="24" borderId="0" xfId="62" applyFill="1" applyBorder="1">
      <alignment vertical="center"/>
      <protection/>
    </xf>
    <xf numFmtId="0" fontId="1" fillId="24" borderId="38" xfId="61" applyFill="1" applyBorder="1" applyAlignment="1">
      <alignment horizontal="left"/>
      <protection/>
    </xf>
    <xf numFmtId="0" fontId="1" fillId="24" borderId="28" xfId="61" applyFill="1" applyBorder="1" applyAlignment="1">
      <alignment horizontal="left"/>
      <protection/>
    </xf>
    <xf numFmtId="0" fontId="1" fillId="24" borderId="39" xfId="61" applyFill="1" applyBorder="1" applyAlignment="1">
      <alignment horizontal="left"/>
      <protection/>
    </xf>
    <xf numFmtId="0" fontId="1" fillId="24" borderId="10" xfId="61" applyFill="1" applyBorder="1" applyAlignment="1">
      <alignment horizontal="left"/>
      <protection/>
    </xf>
    <xf numFmtId="0" fontId="1" fillId="24" borderId="21" xfId="61" applyFont="1" applyFill="1" applyBorder="1" applyAlignment="1">
      <alignment horizontal="left"/>
      <protection/>
    </xf>
    <xf numFmtId="0" fontId="1" fillId="24" borderId="0" xfId="61" applyFont="1" applyFill="1" applyAlignment="1">
      <alignment horizontal="center"/>
      <protection/>
    </xf>
    <xf numFmtId="0" fontId="7" fillId="24" borderId="10" xfId="61" applyFont="1" applyFill="1" applyBorder="1" applyAlignment="1">
      <alignment horizontal="center" vertical="center" wrapText="1"/>
      <protection/>
    </xf>
    <xf numFmtId="0" fontId="16" fillId="24" borderId="0" xfId="61" applyFont="1" applyFill="1" applyAlignment="1">
      <alignment horizontal="center"/>
      <protection/>
    </xf>
    <xf numFmtId="0" fontId="12" fillId="24" borderId="0" xfId="62" applyFont="1" applyFill="1" applyAlignment="1">
      <alignment horizontal="center" vertical="center"/>
      <protection/>
    </xf>
    <xf numFmtId="0" fontId="1" fillId="24" borderId="0" xfId="61" applyFont="1" applyFill="1" applyBorder="1" applyAlignment="1">
      <alignment horizontal="center"/>
      <protection/>
    </xf>
    <xf numFmtId="0" fontId="9" fillId="24" borderId="0" xfId="0" applyFont="1" applyFill="1" applyAlignment="1">
      <alignment/>
    </xf>
    <xf numFmtId="0" fontId="0" fillId="24" borderId="31" xfId="0" applyFill="1" applyBorder="1" applyAlignment="1">
      <alignment horizontal="center" vertical="center" wrapText="1"/>
    </xf>
    <xf numFmtId="0" fontId="0" fillId="24" borderId="40" xfId="0" applyFill="1" applyBorder="1" applyAlignment="1">
      <alignment horizontal="center" vertical="center" wrapText="1"/>
    </xf>
    <xf numFmtId="0" fontId="0" fillId="24" borderId="41" xfId="0" applyFill="1" applyBorder="1" applyAlignment="1">
      <alignment horizontal="center" vertical="center" wrapText="1"/>
    </xf>
    <xf numFmtId="0" fontId="8" fillId="24" borderId="42" xfId="56" applyFill="1" applyBorder="1" applyAlignment="1" applyProtection="1">
      <alignment horizontal="center" vertical="center" wrapText="1"/>
      <protection/>
    </xf>
    <xf numFmtId="0" fontId="5" fillId="24" borderId="0" xfId="54" applyFill="1" applyAlignment="1" applyProtection="1">
      <alignment horizontal="center"/>
      <protection/>
    </xf>
    <xf numFmtId="9" fontId="1" fillId="24" borderId="0" xfId="66" applyFont="1" applyFill="1" applyBorder="1" applyAlignment="1">
      <alignment horizontal="center"/>
    </xf>
    <xf numFmtId="9" fontId="1" fillId="24" borderId="0" xfId="61" applyNumberFormat="1" applyFill="1" applyBorder="1" applyAlignment="1">
      <alignment horizontal="center" wrapText="1"/>
      <protection/>
    </xf>
    <xf numFmtId="0" fontId="1" fillId="24" borderId="0" xfId="61" applyFill="1" applyBorder="1" applyAlignment="1">
      <alignment horizontal="center" wrapText="1"/>
      <protection/>
    </xf>
    <xf numFmtId="44" fontId="1" fillId="24" borderId="0" xfId="44" applyFont="1" applyFill="1" applyBorder="1" applyAlignment="1">
      <alignment vertical="center"/>
    </xf>
    <xf numFmtId="0" fontId="1" fillId="24" borderId="0" xfId="62" applyFill="1" applyAlignment="1">
      <alignment/>
      <protection/>
    </xf>
    <xf numFmtId="172" fontId="1" fillId="24" borderId="0" xfId="44" applyNumberFormat="1" applyFont="1" applyFill="1" applyBorder="1" applyAlignment="1">
      <alignment horizontal="center"/>
    </xf>
    <xf numFmtId="0" fontId="1" fillId="20" borderId="17" xfId="61" applyFill="1" applyBorder="1" applyAlignment="1">
      <alignment horizontal="center"/>
      <protection/>
    </xf>
    <xf numFmtId="0" fontId="1" fillId="20" borderId="17" xfId="61" applyFill="1" applyBorder="1" applyAlignment="1">
      <alignment horizontal="center" wrapText="1"/>
      <protection/>
    </xf>
    <xf numFmtId="0" fontId="1" fillId="20" borderId="19" xfId="61" applyFill="1" applyBorder="1" applyAlignment="1">
      <alignment horizontal="center"/>
      <protection/>
    </xf>
    <xf numFmtId="9" fontId="1" fillId="20" borderId="29" xfId="61" applyNumberFormat="1" applyFill="1" applyBorder="1" applyAlignment="1">
      <alignment horizontal="center"/>
      <protection/>
    </xf>
    <xf numFmtId="9" fontId="1" fillId="20" borderId="29" xfId="61" applyNumberFormat="1" applyFill="1" applyBorder="1" applyAlignment="1">
      <alignment horizontal="center" wrapText="1"/>
      <protection/>
    </xf>
    <xf numFmtId="9" fontId="1" fillId="20" borderId="30" xfId="61" applyNumberFormat="1" applyFill="1" applyBorder="1" applyAlignment="1">
      <alignment horizontal="center"/>
      <protection/>
    </xf>
    <xf numFmtId="9" fontId="1" fillId="20" borderId="0" xfId="61" applyNumberFormat="1" applyFill="1" applyBorder="1" applyAlignment="1">
      <alignment horizontal="center"/>
      <protection/>
    </xf>
    <xf numFmtId="9" fontId="1" fillId="20" borderId="0" xfId="61" applyNumberFormat="1" applyFill="1" applyBorder="1" applyAlignment="1">
      <alignment horizontal="center" wrapText="1"/>
      <protection/>
    </xf>
    <xf numFmtId="9" fontId="1" fillId="20" borderId="17" xfId="61" applyNumberFormat="1" applyFill="1" applyBorder="1" applyAlignment="1">
      <alignment horizontal="center"/>
      <protection/>
    </xf>
    <xf numFmtId="9" fontId="1" fillId="20" borderId="17" xfId="61" applyNumberFormat="1" applyFill="1" applyBorder="1" applyAlignment="1">
      <alignment horizontal="center" wrapText="1"/>
      <protection/>
    </xf>
    <xf numFmtId="9" fontId="1" fillId="20" borderId="19" xfId="61" applyNumberFormat="1" applyFill="1" applyBorder="1" applyAlignment="1">
      <alignment horizontal="center"/>
      <protection/>
    </xf>
    <xf numFmtId="9" fontId="1" fillId="20" borderId="20" xfId="61" applyNumberFormat="1" applyFill="1" applyBorder="1" applyAlignment="1">
      <alignment horizontal="center"/>
      <protection/>
    </xf>
    <xf numFmtId="0" fontId="0" fillId="22" borderId="15" xfId="0" applyFill="1" applyBorder="1" applyAlignment="1">
      <alignment/>
    </xf>
    <xf numFmtId="0" fontId="0" fillId="22" borderId="43" xfId="0" applyFill="1" applyBorder="1" applyAlignment="1">
      <alignment/>
    </xf>
    <xf numFmtId="0" fontId="0" fillId="24" borderId="44" xfId="56" applyFont="1" applyFill="1" applyBorder="1" applyAlignment="1" applyProtection="1">
      <alignment horizontal="center" vertical="center" wrapText="1"/>
      <protection/>
    </xf>
    <xf numFmtId="0" fontId="0" fillId="8" borderId="43" xfId="0" applyFill="1" applyBorder="1" applyAlignment="1">
      <alignment/>
    </xf>
    <xf numFmtId="0" fontId="0" fillId="24" borderId="45" xfId="56" applyFont="1" applyFill="1" applyBorder="1" applyAlignment="1" applyProtection="1">
      <alignment horizontal="center" vertical="center" wrapText="1"/>
      <protection/>
    </xf>
    <xf numFmtId="0" fontId="5" fillId="24" borderId="45" xfId="54" applyFill="1" applyBorder="1" applyAlignment="1" applyProtection="1">
      <alignment horizontal="center" vertical="center" wrapText="1"/>
      <protection/>
    </xf>
    <xf numFmtId="0" fontId="8" fillId="24" borderId="45" xfId="56" applyFill="1" applyBorder="1" applyAlignment="1" applyProtection="1">
      <alignment/>
      <protection/>
    </xf>
    <xf numFmtId="0" fontId="8" fillId="24" borderId="46" xfId="56" applyFill="1" applyBorder="1" applyAlignment="1" applyProtection="1">
      <alignment/>
      <protection/>
    </xf>
    <xf numFmtId="0" fontId="1" fillId="24" borderId="0" xfId="66" applyNumberFormat="1" applyFont="1" applyFill="1" applyBorder="1" applyAlignment="1">
      <alignment horizontal="center" vertical="center"/>
    </xf>
    <xf numFmtId="8" fontId="1" fillId="24" borderId="0" xfId="46" applyFont="1" applyFill="1" applyBorder="1" applyAlignment="1">
      <alignment horizontal="center" vertical="center"/>
    </xf>
    <xf numFmtId="0" fontId="0" fillId="24" borderId="0" xfId="0" applyFill="1" applyBorder="1" applyAlignment="1">
      <alignment/>
    </xf>
    <xf numFmtId="0" fontId="1" fillId="24" borderId="0" xfId="61" applyFont="1" applyFill="1" applyBorder="1">
      <alignment/>
      <protection/>
    </xf>
    <xf numFmtId="4" fontId="13" fillId="8" borderId="47" xfId="0" applyNumberFormat="1" applyFont="1" applyFill="1" applyBorder="1" applyAlignment="1">
      <alignment horizontal="center"/>
    </xf>
    <xf numFmtId="0" fontId="1" fillId="24" borderId="0" xfId="61" applyFont="1" applyFill="1" applyBorder="1" applyAlignment="1">
      <alignment horizontal="left"/>
      <protection/>
    </xf>
    <xf numFmtId="0" fontId="5" fillId="24" borderId="0" xfId="54" applyFont="1" applyFill="1" applyBorder="1" applyAlignment="1" applyProtection="1">
      <alignment horizontal="left"/>
      <protection/>
    </xf>
    <xf numFmtId="0" fontId="0" fillId="24" borderId="0" xfId="0" applyFill="1" applyAlignment="1">
      <alignment horizontal="left"/>
    </xf>
    <xf numFmtId="0" fontId="1" fillId="0" borderId="16" xfId="61" applyFont="1" applyFill="1" applyBorder="1" applyAlignment="1">
      <alignment horizontal="center"/>
      <protection/>
    </xf>
    <xf numFmtId="0" fontId="14" fillId="22" borderId="16" xfId="0" applyFont="1" applyFill="1" applyBorder="1" applyAlignment="1">
      <alignment/>
    </xf>
    <xf numFmtId="0" fontId="14" fillId="8" borderId="16" xfId="0" applyFont="1" applyFill="1" applyBorder="1" applyAlignment="1">
      <alignment/>
    </xf>
    <xf numFmtId="0" fontId="14" fillId="20" borderId="16" xfId="0" applyFont="1" applyFill="1" applyBorder="1" applyAlignment="1">
      <alignment/>
    </xf>
    <xf numFmtId="0" fontId="1" fillId="24" borderId="48" xfId="61" applyFill="1" applyBorder="1" applyAlignment="1">
      <alignment horizontal="left"/>
      <protection/>
    </xf>
    <xf numFmtId="0" fontId="1" fillId="8" borderId="23" xfId="61" applyFill="1" applyBorder="1" applyAlignment="1">
      <alignment horizontal="center"/>
      <protection/>
    </xf>
    <xf numFmtId="172" fontId="1" fillId="8" borderId="24" xfId="44" applyNumberFormat="1" applyFont="1" applyFill="1" applyBorder="1" applyAlignment="1">
      <alignment horizontal="center"/>
    </xf>
    <xf numFmtId="0" fontId="1" fillId="24" borderId="25" xfId="61" applyFill="1" applyBorder="1" applyAlignment="1">
      <alignment horizontal="left"/>
      <protection/>
    </xf>
    <xf numFmtId="0" fontId="1" fillId="8" borderId="49" xfId="61" applyFill="1" applyBorder="1" applyAlignment="1">
      <alignment horizontal="center"/>
      <protection/>
    </xf>
    <xf numFmtId="172" fontId="1" fillId="8" borderId="50" xfId="44" applyNumberFormat="1" applyFont="1" applyFill="1" applyBorder="1" applyAlignment="1">
      <alignment horizontal="center"/>
    </xf>
    <xf numFmtId="0" fontId="1" fillId="8" borderId="49" xfId="61" applyFont="1" applyFill="1" applyBorder="1" applyAlignment="1">
      <alignment horizontal="center"/>
      <protection/>
    </xf>
    <xf numFmtId="0" fontId="1" fillId="24" borderId="51" xfId="61" applyFill="1" applyBorder="1" applyAlignment="1">
      <alignment horizontal="left"/>
      <protection/>
    </xf>
    <xf numFmtId="0" fontId="1" fillId="8" borderId="52" xfId="61" applyFill="1" applyBorder="1" applyAlignment="1">
      <alignment horizontal="center"/>
      <protection/>
    </xf>
    <xf numFmtId="172" fontId="1" fillId="8" borderId="27" xfId="44" applyNumberFormat="1" applyFont="1" applyFill="1" applyBorder="1" applyAlignment="1">
      <alignment horizontal="center"/>
    </xf>
    <xf numFmtId="0" fontId="1" fillId="24" borderId="48" xfId="61" applyFont="1" applyFill="1" applyBorder="1" applyAlignment="1">
      <alignment horizontal="center" vertical="center" wrapText="1"/>
      <protection/>
    </xf>
    <xf numFmtId="9" fontId="1" fillId="22" borderId="24" xfId="66" applyFont="1" applyFill="1" applyBorder="1" applyAlignment="1">
      <alignment horizontal="center"/>
    </xf>
    <xf numFmtId="0" fontId="1" fillId="22" borderId="27" xfId="61" applyFill="1" applyBorder="1" applyAlignment="1">
      <alignment horizontal="center"/>
      <protection/>
    </xf>
    <xf numFmtId="0" fontId="1" fillId="24" borderId="25" xfId="62" applyFill="1" applyBorder="1" applyAlignment="1">
      <alignment horizontal="center" vertical="center" wrapText="1"/>
      <protection/>
    </xf>
    <xf numFmtId="8" fontId="1" fillId="22" borderId="50" xfId="46" applyFont="1" applyFill="1" applyBorder="1" applyAlignment="1">
      <alignment horizontal="center" vertical="center"/>
    </xf>
    <xf numFmtId="0" fontId="1" fillId="22" borderId="50" xfId="66" applyNumberFormat="1" applyFont="1" applyFill="1" applyBorder="1" applyAlignment="1">
      <alignment horizontal="center" vertical="center"/>
    </xf>
    <xf numFmtId="0" fontId="5" fillId="24" borderId="25" xfId="54" applyFill="1" applyBorder="1" applyAlignment="1" applyProtection="1">
      <alignment horizontal="center" vertical="center" wrapText="1"/>
      <protection/>
    </xf>
    <xf numFmtId="0" fontId="5" fillId="24" borderId="25" xfId="54" applyFill="1" applyBorder="1" applyAlignment="1" applyProtection="1">
      <alignment horizontal="center"/>
      <protection/>
    </xf>
    <xf numFmtId="172" fontId="1" fillId="22" borderId="50" xfId="44" applyNumberFormat="1" applyFont="1" applyFill="1" applyBorder="1" applyAlignment="1">
      <alignment horizontal="center"/>
    </xf>
    <xf numFmtId="0" fontId="1" fillId="24" borderId="51" xfId="62" applyFill="1" applyBorder="1" applyAlignment="1">
      <alignment horizontal="center" vertical="center" wrapText="1"/>
      <protection/>
    </xf>
    <xf numFmtId="0" fontId="1" fillId="22" borderId="27" xfId="66" applyNumberFormat="1" applyFont="1" applyFill="1" applyBorder="1" applyAlignment="1">
      <alignment horizontal="center" vertical="center"/>
    </xf>
    <xf numFmtId="0" fontId="1" fillId="24" borderId="25" xfId="62" applyFont="1" applyFill="1" applyBorder="1" applyAlignment="1">
      <alignment horizontal="center" vertical="center" wrapText="1"/>
      <protection/>
    </xf>
    <xf numFmtId="0" fontId="1" fillId="24" borderId="48" xfId="62" applyFont="1" applyFill="1" applyBorder="1" applyAlignment="1">
      <alignment horizontal="center" vertical="center" wrapText="1"/>
      <protection/>
    </xf>
    <xf numFmtId="9" fontId="1" fillId="22" borderId="53" xfId="62" applyNumberFormat="1" applyFill="1" applyBorder="1" applyAlignment="1">
      <alignment horizontal="center" vertical="center"/>
      <protection/>
    </xf>
    <xf numFmtId="8" fontId="1" fillId="22" borderId="54" xfId="46" applyFont="1" applyFill="1" applyBorder="1" applyAlignment="1">
      <alignment horizontal="center" vertical="center"/>
    </xf>
    <xf numFmtId="0" fontId="1" fillId="22" borderId="54" xfId="66" applyNumberFormat="1" applyFont="1" applyFill="1" applyBorder="1" applyAlignment="1">
      <alignment horizontal="center" vertical="center"/>
    </xf>
    <xf numFmtId="0" fontId="1" fillId="24" borderId="0" xfId="62" applyFill="1" applyBorder="1" quotePrefix="1">
      <alignment vertical="center"/>
      <protection/>
    </xf>
    <xf numFmtId="9" fontId="1" fillId="20" borderId="48" xfId="62" applyNumberFormat="1" applyFill="1" applyBorder="1" applyAlignment="1">
      <alignment horizontal="center" vertical="center"/>
      <protection/>
    </xf>
    <xf numFmtId="9" fontId="1" fillId="20" borderId="23" xfId="62" applyNumberFormat="1" applyFill="1" applyBorder="1" applyAlignment="1">
      <alignment horizontal="center" vertical="center"/>
      <protection/>
    </xf>
    <xf numFmtId="9" fontId="1" fillId="20" borderId="24" xfId="62" applyNumberFormat="1" applyFill="1" applyBorder="1" applyAlignment="1">
      <alignment horizontal="center" vertical="center"/>
      <protection/>
    </xf>
    <xf numFmtId="8" fontId="1" fillId="20" borderId="25" xfId="46" applyFont="1" applyFill="1" applyBorder="1" applyAlignment="1">
      <alignment horizontal="center" vertical="center"/>
    </xf>
    <xf numFmtId="8" fontId="1" fillId="20" borderId="49" xfId="46" applyFont="1" applyFill="1" applyBorder="1" applyAlignment="1">
      <alignment horizontal="center" vertical="center"/>
    </xf>
    <xf numFmtId="8" fontId="1" fillId="20" borderId="50" xfId="46" applyFont="1" applyFill="1" applyBorder="1" applyAlignment="1">
      <alignment horizontal="center" vertical="center"/>
    </xf>
    <xf numFmtId="0" fontId="1" fillId="8" borderId="16" xfId="66" applyNumberFormat="1" applyFont="1" applyFill="1" applyBorder="1" applyAlignment="1">
      <alignment horizontal="center" vertical="center"/>
    </xf>
    <xf numFmtId="0" fontId="0" fillId="24" borderId="10" xfId="0" applyFill="1" applyBorder="1" applyAlignment="1">
      <alignment horizontal="center" vertical="center" wrapText="1"/>
    </xf>
    <xf numFmtId="0" fontId="0" fillId="24" borderId="21" xfId="0" applyFill="1" applyBorder="1" applyAlignment="1">
      <alignment horizontal="center" vertical="center" wrapText="1"/>
    </xf>
    <xf numFmtId="0" fontId="8" fillId="24" borderId="0" xfId="56" applyFill="1" applyBorder="1" applyAlignment="1" applyProtection="1">
      <alignment/>
      <protection/>
    </xf>
    <xf numFmtId="0" fontId="20" fillId="26" borderId="0" xfId="61" applyFont="1" applyFill="1" applyAlignment="1">
      <alignment horizontal="center"/>
      <protection/>
    </xf>
    <xf numFmtId="0" fontId="20" fillId="26" borderId="0" xfId="62" applyFont="1" applyFill="1" applyAlignment="1">
      <alignment horizontal="center" vertical="center"/>
      <protection/>
    </xf>
    <xf numFmtId="0" fontId="20" fillId="26" borderId="0" xfId="61" applyFont="1" applyFill="1" applyBorder="1" applyAlignment="1">
      <alignment horizontal="center"/>
      <protection/>
    </xf>
    <xf numFmtId="0" fontId="1" fillId="0" borderId="0" xfId="62" applyFont="1">
      <alignment vertical="center"/>
      <protection/>
    </xf>
    <xf numFmtId="0" fontId="1" fillId="0" borderId="0" xfId="62" applyFont="1" applyFill="1">
      <alignment vertical="center"/>
      <protection/>
    </xf>
    <xf numFmtId="0" fontId="1" fillId="0" borderId="0" xfId="62" applyFont="1" applyFill="1" applyBorder="1">
      <alignment vertical="center"/>
      <protection/>
    </xf>
    <xf numFmtId="0" fontId="1" fillId="24" borderId="10" xfId="62" applyFont="1" applyFill="1" applyBorder="1" applyAlignment="1">
      <alignment horizontal="center" vertical="center"/>
      <protection/>
    </xf>
    <xf numFmtId="0" fontId="1" fillId="20" borderId="38" xfId="61" applyFont="1" applyFill="1" applyBorder="1" applyAlignment="1">
      <alignment horizontal="left"/>
      <protection/>
    </xf>
    <xf numFmtId="0" fontId="1" fillId="20" borderId="38" xfId="62" applyFont="1" applyFill="1" applyBorder="1" applyAlignment="1">
      <alignment horizontal="center" vertical="center"/>
      <protection/>
    </xf>
    <xf numFmtId="0" fontId="1" fillId="20" borderId="10" xfId="62" applyFont="1" applyFill="1" applyBorder="1" applyAlignment="1">
      <alignment horizontal="center" vertical="center"/>
      <protection/>
    </xf>
    <xf numFmtId="0" fontId="1" fillId="20" borderId="39" xfId="61" applyFont="1" applyFill="1" applyBorder="1" applyAlignment="1">
      <alignment horizontal="left"/>
      <protection/>
    </xf>
    <xf numFmtId="0" fontId="1" fillId="0" borderId="28" xfId="62" applyFont="1" applyFill="1" applyBorder="1" applyAlignment="1">
      <alignment vertical="center" wrapText="1"/>
      <protection/>
    </xf>
    <xf numFmtId="3" fontId="1" fillId="0" borderId="51" xfId="62" applyNumberFormat="1" applyFont="1" applyFill="1" applyBorder="1" applyAlignment="1">
      <alignment horizontal="center" vertical="center"/>
      <protection/>
    </xf>
    <xf numFmtId="3" fontId="1" fillId="0" borderId="21" xfId="62" applyNumberFormat="1" applyFont="1" applyFill="1" applyBorder="1" applyAlignment="1">
      <alignment horizontal="center" vertical="center"/>
      <protection/>
    </xf>
    <xf numFmtId="0" fontId="1" fillId="0" borderId="0" xfId="62" applyFont="1" applyFill="1">
      <alignment vertical="center"/>
      <protection/>
    </xf>
    <xf numFmtId="0" fontId="26" fillId="0" borderId="0" xfId="0" applyFont="1" applyFill="1" applyBorder="1" applyAlignment="1">
      <alignment/>
    </xf>
    <xf numFmtId="9" fontId="1" fillId="20" borderId="23" xfId="66" applyFont="1" applyFill="1" applyBorder="1" applyAlignment="1">
      <alignment horizontal="center" vertical="center"/>
    </xf>
    <xf numFmtId="9" fontId="1" fillId="20" borderId="24" xfId="66" applyFont="1" applyFill="1" applyBorder="1" applyAlignment="1">
      <alignment horizontal="center" vertical="center"/>
    </xf>
    <xf numFmtId="9" fontId="1" fillId="20" borderId="49" xfId="66" applyFont="1" applyFill="1" applyBorder="1" applyAlignment="1">
      <alignment horizontal="center" vertical="center"/>
    </xf>
    <xf numFmtId="9" fontId="1" fillId="20" borderId="50" xfId="66" applyFont="1" applyFill="1" applyBorder="1" applyAlignment="1">
      <alignment horizontal="center" vertical="center"/>
    </xf>
    <xf numFmtId="9" fontId="1" fillId="20" borderId="52" xfId="66" applyFont="1" applyFill="1" applyBorder="1" applyAlignment="1">
      <alignment horizontal="center" vertical="center"/>
    </xf>
    <xf numFmtId="9" fontId="1" fillId="20" borderId="27" xfId="66" applyFont="1" applyFill="1" applyBorder="1" applyAlignment="1">
      <alignment horizontal="center" vertical="center"/>
    </xf>
    <xf numFmtId="0" fontId="1" fillId="0" borderId="0" xfId="62" applyFont="1">
      <alignment vertical="center"/>
      <protection/>
    </xf>
    <xf numFmtId="0" fontId="1" fillId="20" borderId="38" xfId="62" applyFont="1" applyFill="1" applyBorder="1">
      <alignment vertical="center"/>
      <protection/>
    </xf>
    <xf numFmtId="44" fontId="1" fillId="20" borderId="10" xfId="44" applyFont="1" applyFill="1" applyBorder="1" applyAlignment="1">
      <alignment vertical="center"/>
    </xf>
    <xf numFmtId="0" fontId="1" fillId="20" borderId="39" xfId="62" applyFont="1" applyFill="1" applyBorder="1">
      <alignment vertical="center"/>
      <protection/>
    </xf>
    <xf numFmtId="44" fontId="1" fillId="20" borderId="18" xfId="44" applyFont="1" applyFill="1" applyBorder="1" applyAlignment="1">
      <alignment vertical="center"/>
    </xf>
    <xf numFmtId="0" fontId="1" fillId="20" borderId="28" xfId="62" applyFont="1" applyFill="1" applyBorder="1">
      <alignment vertical="center"/>
      <protection/>
    </xf>
    <xf numFmtId="44" fontId="1" fillId="20" borderId="21" xfId="44" applyFont="1" applyFill="1" applyBorder="1" applyAlignment="1">
      <alignment vertical="center"/>
    </xf>
    <xf numFmtId="44" fontId="1" fillId="0" borderId="49" xfId="44" applyFont="1" applyFill="1" applyBorder="1" applyAlignment="1">
      <alignment horizontal="center" vertical="center"/>
    </xf>
    <xf numFmtId="44" fontId="1" fillId="0" borderId="50" xfId="44" applyFont="1" applyFill="1" applyBorder="1" applyAlignment="1">
      <alignment horizontal="center" vertical="center"/>
    </xf>
    <xf numFmtId="0" fontId="28" fillId="0" borderId="0" xfId="56" applyFont="1" applyFill="1" applyBorder="1" applyAlignment="1" applyProtection="1">
      <alignment/>
      <protection/>
    </xf>
    <xf numFmtId="0" fontId="1" fillId="25" borderId="21" xfId="61" applyFont="1" applyFill="1" applyBorder="1" applyAlignment="1">
      <alignment horizontal="left" wrapText="1"/>
      <protection/>
    </xf>
    <xf numFmtId="44" fontId="1" fillId="25" borderId="51" xfId="61" applyNumberFormat="1" applyFont="1" applyFill="1" applyBorder="1" applyAlignment="1">
      <alignment horizontal="center"/>
      <protection/>
    </xf>
    <xf numFmtId="44" fontId="1" fillId="25" borderId="52" xfId="61" applyNumberFormat="1" applyFont="1" applyFill="1" applyBorder="1" applyAlignment="1">
      <alignment horizontal="center"/>
      <protection/>
    </xf>
    <xf numFmtId="44" fontId="1" fillId="25" borderId="27" xfId="61" applyNumberFormat="1" applyFont="1" applyFill="1" applyBorder="1" applyAlignment="1">
      <alignment horizontal="center"/>
      <protection/>
    </xf>
    <xf numFmtId="9" fontId="1" fillId="20" borderId="10" xfId="61" applyNumberFormat="1" applyFont="1" applyFill="1" applyBorder="1" applyAlignment="1">
      <alignment horizontal="center"/>
      <protection/>
    </xf>
    <xf numFmtId="0" fontId="1" fillId="0" borderId="21" xfId="61" applyFont="1" applyFill="1" applyBorder="1" applyAlignment="1">
      <alignment horizontal="left"/>
      <protection/>
    </xf>
    <xf numFmtId="0" fontId="1" fillId="20" borderId="10" xfId="61" applyFont="1" applyFill="1" applyBorder="1" applyAlignment="1">
      <alignment horizontal="center"/>
      <protection/>
    </xf>
    <xf numFmtId="0" fontId="1" fillId="0" borderId="18" xfId="61" applyFont="1" applyFill="1" applyBorder="1" applyAlignment="1">
      <alignment horizontal="left"/>
      <protection/>
    </xf>
    <xf numFmtId="1" fontId="1" fillId="0" borderId="55" xfId="61" applyNumberFormat="1" applyFont="1" applyFill="1" applyBorder="1" applyAlignment="1">
      <alignment horizontal="center"/>
      <protection/>
    </xf>
    <xf numFmtId="1" fontId="1" fillId="0" borderId="22" xfId="61" applyNumberFormat="1" applyFont="1" applyFill="1" applyBorder="1" applyAlignment="1">
      <alignment horizontal="center"/>
      <protection/>
    </xf>
    <xf numFmtId="1" fontId="1" fillId="0" borderId="24" xfId="61" applyNumberFormat="1" applyFont="1" applyFill="1" applyBorder="1" applyAlignment="1">
      <alignment horizontal="center"/>
      <protection/>
    </xf>
    <xf numFmtId="0" fontId="1" fillId="25" borderId="21" xfId="62" applyFont="1" applyFill="1" applyBorder="1">
      <alignment vertical="center"/>
      <protection/>
    </xf>
    <xf numFmtId="0" fontId="1" fillId="20" borderId="10" xfId="62" applyFont="1" applyFill="1" applyBorder="1">
      <alignment vertical="center"/>
      <protection/>
    </xf>
    <xf numFmtId="0" fontId="1" fillId="20" borderId="18" xfId="62" applyFont="1" applyFill="1" applyBorder="1">
      <alignment vertical="center"/>
      <protection/>
    </xf>
    <xf numFmtId="0" fontId="1" fillId="20" borderId="21" xfId="62" applyFont="1" applyFill="1" applyBorder="1">
      <alignment vertical="center"/>
      <protection/>
    </xf>
    <xf numFmtId="9" fontId="1" fillId="20" borderId="10" xfId="66" applyFont="1" applyFill="1" applyBorder="1" applyAlignment="1">
      <alignment vertical="center"/>
    </xf>
    <xf numFmtId="177" fontId="1" fillId="20" borderId="18" xfId="44" applyNumberFormat="1" applyFont="1" applyFill="1" applyBorder="1" applyAlignment="1">
      <alignment vertical="center"/>
    </xf>
    <xf numFmtId="8" fontId="1" fillId="20" borderId="18" xfId="62" applyNumberFormat="1" applyFont="1" applyFill="1" applyBorder="1">
      <alignment vertical="center"/>
      <protection/>
    </xf>
    <xf numFmtId="0" fontId="1" fillId="0" borderId="0" xfId="62" applyFont="1" applyFill="1" applyBorder="1" applyAlignment="1">
      <alignment horizontal="center" vertical="center"/>
      <protection/>
    </xf>
    <xf numFmtId="0" fontId="1" fillId="20" borderId="10" xfId="62" applyFont="1" applyFill="1" applyBorder="1" applyAlignment="1">
      <alignment horizontal="center" vertical="center" wrapText="1"/>
      <protection/>
    </xf>
    <xf numFmtId="0" fontId="1" fillId="20" borderId="18" xfId="62" applyNumberFormat="1" applyFont="1" applyFill="1" applyBorder="1" applyAlignment="1">
      <alignment horizontal="center" vertical="center" wrapText="1"/>
      <protection/>
    </xf>
    <xf numFmtId="0" fontId="1" fillId="20" borderId="38" xfId="66" applyNumberFormat="1" applyFont="1" applyFill="1" applyBorder="1" applyAlignment="1">
      <alignment horizontal="center" vertical="center"/>
    </xf>
    <xf numFmtId="0" fontId="1" fillId="20" borderId="18" xfId="62" applyFont="1" applyFill="1" applyBorder="1" applyAlignment="1">
      <alignment horizontal="center" vertical="center" wrapText="1"/>
      <protection/>
    </xf>
    <xf numFmtId="0" fontId="1" fillId="20" borderId="39" xfId="66" applyNumberFormat="1" applyFont="1" applyFill="1" applyBorder="1" applyAlignment="1">
      <alignment horizontal="center" vertical="center"/>
    </xf>
    <xf numFmtId="0" fontId="1" fillId="0" borderId="0" xfId="62" applyFont="1" applyFill="1" applyBorder="1">
      <alignment vertical="center"/>
      <protection/>
    </xf>
    <xf numFmtId="0" fontId="1" fillId="20" borderId="38" xfId="62" applyFont="1" applyFill="1" applyBorder="1" applyAlignment="1">
      <alignment horizontal="center" vertical="center" wrapText="1"/>
      <protection/>
    </xf>
    <xf numFmtId="0" fontId="1" fillId="24" borderId="39" xfId="62" applyFont="1" applyFill="1" applyBorder="1" applyAlignment="1">
      <alignment horizontal="center" vertical="center"/>
      <protection/>
    </xf>
    <xf numFmtId="0" fontId="1" fillId="24" borderId="0" xfId="62" applyFont="1" applyFill="1" applyBorder="1" applyAlignment="1">
      <alignment horizontal="center" vertical="center"/>
      <protection/>
    </xf>
    <xf numFmtId="0" fontId="1" fillId="20" borderId="39" xfId="62" applyFont="1" applyFill="1" applyBorder="1" applyAlignment="1">
      <alignment horizontal="center" vertical="center" wrapText="1"/>
      <protection/>
    </xf>
    <xf numFmtId="0" fontId="1" fillId="15" borderId="28" xfId="62" applyNumberFormat="1" applyFont="1" applyFill="1" applyBorder="1" applyAlignment="1">
      <alignment horizontal="center" vertical="center" wrapText="1"/>
      <protection/>
    </xf>
    <xf numFmtId="0" fontId="1" fillId="24" borderId="18" xfId="62" applyNumberFormat="1" applyFont="1" applyFill="1" applyBorder="1" applyAlignment="1">
      <alignment horizontal="center" vertical="center" wrapText="1"/>
      <protection/>
    </xf>
    <xf numFmtId="1" fontId="1" fillId="24" borderId="0" xfId="46" applyNumberFormat="1" applyFont="1" applyFill="1" applyBorder="1" applyAlignment="1">
      <alignment horizontal="center" vertical="center"/>
    </xf>
    <xf numFmtId="1" fontId="1" fillId="24" borderId="20" xfId="46" applyNumberFormat="1" applyFont="1" applyFill="1" applyBorder="1" applyAlignment="1">
      <alignment horizontal="center" vertical="center"/>
    </xf>
    <xf numFmtId="0" fontId="1" fillId="20" borderId="0" xfId="66" applyNumberFormat="1" applyFont="1" applyFill="1" applyBorder="1" applyAlignment="1">
      <alignment horizontal="center" vertical="center"/>
    </xf>
    <xf numFmtId="0" fontId="1" fillId="20" borderId="20" xfId="66" applyNumberFormat="1" applyFont="1" applyFill="1" applyBorder="1" applyAlignment="1">
      <alignment horizontal="center" vertical="center"/>
    </xf>
    <xf numFmtId="173" fontId="1" fillId="24" borderId="0" xfId="46" applyNumberFormat="1" applyFont="1" applyFill="1" applyBorder="1" applyAlignment="1">
      <alignment horizontal="center" vertical="center"/>
    </xf>
    <xf numFmtId="173" fontId="1" fillId="24" borderId="20" xfId="46" applyNumberFormat="1" applyFont="1" applyFill="1" applyBorder="1" applyAlignment="1">
      <alignment horizontal="center" vertical="center"/>
    </xf>
    <xf numFmtId="8" fontId="1" fillId="20" borderId="0" xfId="46" applyFont="1" applyFill="1" applyBorder="1" applyAlignment="1">
      <alignment horizontal="center" vertical="center"/>
    </xf>
    <xf numFmtId="173" fontId="1" fillId="20" borderId="0" xfId="46" applyNumberFormat="1" applyFont="1" applyFill="1" applyBorder="1" applyAlignment="1">
      <alignment horizontal="center" vertical="center"/>
    </xf>
    <xf numFmtId="173" fontId="1" fillId="20" borderId="20" xfId="46" applyNumberFormat="1" applyFont="1" applyFill="1" applyBorder="1" applyAlignment="1">
      <alignment horizontal="center" vertical="center"/>
    </xf>
    <xf numFmtId="0" fontId="4" fillId="15" borderId="56" xfId="62" applyNumberFormat="1" applyFont="1" applyFill="1" applyBorder="1" applyAlignment="1">
      <alignment horizontal="center" vertical="center" wrapText="1"/>
      <protection/>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 fillId="25" borderId="10" xfId="62" applyFont="1" applyFill="1" applyBorder="1" applyAlignment="1">
      <alignment horizontal="center" vertical="center"/>
      <protection/>
    </xf>
    <xf numFmtId="174" fontId="1" fillId="25" borderId="38" xfId="44" applyNumberFormat="1" applyFont="1" applyFill="1" applyBorder="1" applyAlignment="1">
      <alignment vertical="center"/>
    </xf>
    <xf numFmtId="174" fontId="1" fillId="25" borderId="17" xfId="44" applyNumberFormat="1" applyFont="1" applyFill="1" applyBorder="1" applyAlignment="1">
      <alignment vertical="center"/>
    </xf>
    <xf numFmtId="174" fontId="1" fillId="25" borderId="19" xfId="44" applyNumberFormat="1" applyFont="1" applyFill="1" applyBorder="1" applyAlignment="1">
      <alignment vertical="center"/>
    </xf>
    <xf numFmtId="0" fontId="1" fillId="15" borderId="18" xfId="62" applyFont="1" applyFill="1" applyBorder="1" applyAlignment="1">
      <alignment horizontal="center" vertical="center"/>
      <protection/>
    </xf>
    <xf numFmtId="174" fontId="1" fillId="15" borderId="39" xfId="44" applyNumberFormat="1" applyFont="1" applyFill="1" applyBorder="1" applyAlignment="1">
      <alignment vertical="center"/>
    </xf>
    <xf numFmtId="174" fontId="1" fillId="15" borderId="0" xfId="44" applyNumberFormat="1" applyFont="1" applyFill="1" applyBorder="1" applyAlignment="1">
      <alignment vertical="center"/>
    </xf>
    <xf numFmtId="174" fontId="1" fillId="15" borderId="20" xfId="44" applyNumberFormat="1" applyFont="1" applyFill="1" applyBorder="1" applyAlignment="1">
      <alignment vertical="center"/>
    </xf>
    <xf numFmtId="0" fontId="1" fillId="24" borderId="31" xfId="62" applyFont="1" applyFill="1" applyBorder="1" applyAlignment="1">
      <alignment horizontal="center" vertical="center"/>
      <protection/>
    </xf>
    <xf numFmtId="0" fontId="1" fillId="24" borderId="32" xfId="62" applyFont="1" applyFill="1" applyBorder="1" applyAlignment="1">
      <alignment horizontal="center" vertical="center"/>
      <protection/>
    </xf>
    <xf numFmtId="0" fontId="1" fillId="24" borderId="33" xfId="62" applyFont="1" applyFill="1" applyBorder="1" applyAlignment="1">
      <alignment horizontal="center" vertical="center"/>
      <protection/>
    </xf>
    <xf numFmtId="0" fontId="14" fillId="20" borderId="18" xfId="0" applyFont="1" applyFill="1" applyBorder="1" applyAlignment="1">
      <alignment/>
    </xf>
    <xf numFmtId="0" fontId="14" fillId="20" borderId="39" xfId="0" applyFont="1" applyFill="1" applyBorder="1" applyAlignment="1">
      <alignment/>
    </xf>
    <xf numFmtId="0" fontId="14" fillId="20" borderId="18" xfId="0" applyFont="1" applyFill="1" applyBorder="1" applyAlignment="1">
      <alignment horizontal="left" wrapText="1"/>
    </xf>
    <xf numFmtId="0" fontId="14" fillId="5" borderId="21" xfId="0" applyFont="1" applyFill="1" applyBorder="1" applyAlignment="1">
      <alignment horizontal="left" vertical="center" wrapText="1"/>
    </xf>
    <xf numFmtId="173" fontId="14" fillId="5" borderId="28" xfId="0" applyNumberFormat="1" applyFont="1" applyFill="1" applyBorder="1" applyAlignment="1">
      <alignment/>
    </xf>
    <xf numFmtId="173" fontId="14" fillId="5" borderId="29" xfId="0" applyNumberFormat="1" applyFont="1" applyFill="1" applyBorder="1" applyAlignment="1">
      <alignment/>
    </xf>
    <xf numFmtId="173" fontId="14" fillId="5" borderId="30" xfId="0" applyNumberFormat="1" applyFont="1" applyFill="1" applyBorder="1" applyAlignment="1">
      <alignment/>
    </xf>
    <xf numFmtId="0" fontId="14" fillId="0" borderId="38" xfId="0" applyFont="1" applyFill="1" applyBorder="1" applyAlignment="1">
      <alignment horizontal="left" vertical="center" wrapText="1"/>
    </xf>
    <xf numFmtId="0" fontId="14" fillId="20" borderId="39" xfId="0" applyFont="1" applyFill="1" applyBorder="1" applyAlignment="1">
      <alignment horizontal="left" vertical="center" wrapText="1"/>
    </xf>
    <xf numFmtId="0" fontId="14" fillId="5" borderId="28" xfId="0" applyFont="1" applyFill="1" applyBorder="1" applyAlignment="1">
      <alignment horizontal="left" vertical="center" wrapText="1"/>
    </xf>
    <xf numFmtId="0" fontId="1" fillId="24" borderId="38" xfId="62" applyFont="1" applyFill="1" applyBorder="1" applyAlignment="1">
      <alignment horizontal="center" vertical="center"/>
      <protection/>
    </xf>
    <xf numFmtId="0" fontId="1" fillId="24" borderId="17" xfId="62" applyFont="1" applyFill="1" applyBorder="1" applyAlignment="1">
      <alignment horizontal="center" vertical="center"/>
      <protection/>
    </xf>
    <xf numFmtId="0" fontId="1" fillId="24" borderId="19" xfId="62" applyFont="1" applyFill="1" applyBorder="1" applyAlignment="1">
      <alignment horizontal="center" vertical="center"/>
      <protection/>
    </xf>
    <xf numFmtId="0" fontId="1" fillId="24" borderId="0" xfId="62" applyFont="1" applyFill="1" applyAlignment="1">
      <alignment/>
      <protection/>
    </xf>
    <xf numFmtId="0" fontId="4" fillId="5" borderId="21" xfId="62" applyFont="1" applyFill="1" applyBorder="1" applyAlignment="1">
      <alignment vertical="center"/>
      <protection/>
    </xf>
    <xf numFmtId="2" fontId="4" fillId="5" borderId="29" xfId="62" applyNumberFormat="1" applyFont="1" applyFill="1" applyBorder="1">
      <alignment vertical="center"/>
      <protection/>
    </xf>
    <xf numFmtId="2" fontId="4" fillId="5" borderId="30" xfId="62" applyNumberFormat="1" applyFont="1" applyFill="1" applyBorder="1">
      <alignment vertical="center"/>
      <protection/>
    </xf>
    <xf numFmtId="0" fontId="1" fillId="24" borderId="0" xfId="62" applyFont="1" applyFill="1" applyAlignment="1">
      <alignment horizontal="center"/>
      <protection/>
    </xf>
    <xf numFmtId="0" fontId="12" fillId="24" borderId="0" xfId="0" applyFont="1" applyFill="1" applyAlignment="1">
      <alignment horizontal="left"/>
    </xf>
    <xf numFmtId="0" fontId="29" fillId="24" borderId="0" xfId="0" applyFont="1" applyFill="1" applyAlignment="1">
      <alignment horizontal="left"/>
    </xf>
    <xf numFmtId="0" fontId="12" fillId="24" borderId="0" xfId="0" applyFont="1" applyFill="1" applyAlignment="1">
      <alignment horizontal="left" wrapText="1"/>
    </xf>
    <xf numFmtId="0" fontId="1" fillId="24" borderId="0" xfId="62" applyFont="1" applyFill="1">
      <alignment vertical="center"/>
      <protection/>
    </xf>
    <xf numFmtId="0" fontId="19" fillId="24" borderId="0" xfId="62" applyFont="1" applyFill="1" applyAlignment="1">
      <alignment horizontal="center" vertical="center"/>
      <protection/>
    </xf>
    <xf numFmtId="0" fontId="1" fillId="24" borderId="0" xfId="62" applyFont="1" applyFill="1" applyBorder="1">
      <alignment vertical="center"/>
      <protection/>
    </xf>
    <xf numFmtId="0" fontId="1" fillId="24" borderId="0" xfId="62" applyFont="1" applyFill="1">
      <alignment vertical="center"/>
      <protection/>
    </xf>
    <xf numFmtId="9" fontId="1" fillId="24" borderId="0" xfId="66" applyFont="1" applyFill="1" applyBorder="1" applyAlignment="1">
      <alignment horizontal="center" vertical="center"/>
    </xf>
    <xf numFmtId="9" fontId="1" fillId="24" borderId="0" xfId="66" applyFont="1" applyFill="1" applyBorder="1" applyAlignment="1">
      <alignment horizontal="center" vertical="center"/>
    </xf>
    <xf numFmtId="44" fontId="1" fillId="24" borderId="23" xfId="44" applyFont="1" applyFill="1" applyBorder="1" applyAlignment="1">
      <alignment horizontal="center" vertical="center"/>
    </xf>
    <xf numFmtId="44" fontId="1" fillId="24" borderId="24" xfId="44" applyFont="1" applyFill="1" applyBorder="1" applyAlignment="1">
      <alignment horizontal="center" vertical="center"/>
    </xf>
    <xf numFmtId="44" fontId="1" fillId="24" borderId="49" xfId="44" applyFont="1" applyFill="1" applyBorder="1" applyAlignment="1">
      <alignment horizontal="center" vertical="center"/>
    </xf>
    <xf numFmtId="44" fontId="1" fillId="24" borderId="50" xfId="44" applyFont="1" applyFill="1" applyBorder="1" applyAlignment="1">
      <alignment horizontal="center" vertical="center"/>
    </xf>
    <xf numFmtId="0" fontId="4" fillId="24" borderId="0" xfId="62" applyFont="1" applyFill="1">
      <alignment vertical="center"/>
      <protection/>
    </xf>
    <xf numFmtId="0" fontId="1" fillId="24" borderId="0" xfId="62" applyFont="1" applyFill="1" applyBorder="1" applyAlignment="1">
      <alignment vertical="center" wrapText="1"/>
      <protection/>
    </xf>
    <xf numFmtId="3" fontId="1" fillId="24" borderId="0" xfId="62" applyNumberFormat="1" applyFont="1" applyFill="1" applyBorder="1" applyAlignment="1">
      <alignment horizontal="center" vertical="center"/>
      <protection/>
    </xf>
    <xf numFmtId="0" fontId="4" fillId="24" borderId="0" xfId="62" applyFont="1" applyFill="1" applyBorder="1" applyAlignment="1">
      <alignment horizontal="left" vertical="center" wrapText="1"/>
      <protection/>
    </xf>
    <xf numFmtId="9" fontId="1" fillId="24" borderId="0" xfId="66" applyFont="1" applyFill="1" applyBorder="1" applyAlignment="1">
      <alignment horizontal="center"/>
    </xf>
    <xf numFmtId="0" fontId="1" fillId="24" borderId="10" xfId="62" applyFont="1" applyFill="1" applyBorder="1" applyAlignment="1">
      <alignment horizontal="left" vertical="center"/>
      <protection/>
    </xf>
    <xf numFmtId="44" fontId="1" fillId="24" borderId="48" xfId="44" applyFont="1" applyFill="1" applyBorder="1" applyAlignment="1">
      <alignment horizontal="center" vertical="center"/>
    </xf>
    <xf numFmtId="0" fontId="1" fillId="24" borderId="18" xfId="62" applyFont="1" applyFill="1" applyBorder="1" applyAlignment="1">
      <alignment horizontal="left" vertical="center"/>
      <protection/>
    </xf>
    <xf numFmtId="44" fontId="1" fillId="24" borderId="25" xfId="44" applyFont="1" applyFill="1" applyBorder="1" applyAlignment="1">
      <alignment horizontal="center" vertical="center"/>
    </xf>
    <xf numFmtId="0" fontId="4" fillId="24" borderId="0" xfId="61" applyFont="1" applyFill="1" applyBorder="1" applyAlignment="1">
      <alignment horizontal="left"/>
      <protection/>
    </xf>
    <xf numFmtId="9" fontId="1" fillId="24" borderId="0" xfId="61" applyNumberFormat="1" applyFont="1" applyFill="1" applyBorder="1" applyAlignment="1">
      <alignment horizontal="center"/>
      <protection/>
    </xf>
    <xf numFmtId="9" fontId="1" fillId="27" borderId="0" xfId="61" applyNumberFormat="1" applyFont="1" applyFill="1" applyBorder="1" applyAlignment="1">
      <alignment horizontal="center"/>
      <protection/>
    </xf>
    <xf numFmtId="0" fontId="1" fillId="24" borderId="32" xfId="61" applyFont="1" applyFill="1" applyBorder="1" applyAlignment="1">
      <alignment horizontal="left"/>
      <protection/>
    </xf>
    <xf numFmtId="176" fontId="1" fillId="24" borderId="32" xfId="44" applyNumberFormat="1" applyFont="1" applyFill="1" applyBorder="1" applyAlignment="1">
      <alignment horizontal="center"/>
    </xf>
    <xf numFmtId="0" fontId="1" fillId="27" borderId="0" xfId="62" applyFont="1" applyFill="1">
      <alignment vertical="center"/>
      <protection/>
    </xf>
    <xf numFmtId="44" fontId="1" fillId="24" borderId="0" xfId="44" applyFont="1" applyFill="1" applyBorder="1" applyAlignment="1">
      <alignment vertical="center"/>
    </xf>
    <xf numFmtId="0" fontId="1" fillId="24" borderId="17" xfId="62" applyFont="1" applyFill="1" applyBorder="1">
      <alignment vertical="center"/>
      <protection/>
    </xf>
    <xf numFmtId="0" fontId="1" fillId="24" borderId="19" xfId="62" applyFont="1" applyFill="1" applyBorder="1">
      <alignment vertical="center"/>
      <protection/>
    </xf>
    <xf numFmtId="0" fontId="1" fillId="24" borderId="20" xfId="62" applyFont="1" applyFill="1" applyBorder="1">
      <alignment vertical="center"/>
      <protection/>
    </xf>
    <xf numFmtId="175" fontId="1" fillId="24" borderId="0" xfId="62" applyNumberFormat="1" applyFont="1" applyFill="1" applyBorder="1">
      <alignment vertical="center"/>
      <protection/>
    </xf>
    <xf numFmtId="175" fontId="1" fillId="24" borderId="20" xfId="62" applyNumberFormat="1" applyFont="1" applyFill="1" applyBorder="1">
      <alignment vertical="center"/>
      <protection/>
    </xf>
    <xf numFmtId="0" fontId="1" fillId="24" borderId="18" xfId="62" applyFont="1" applyFill="1" applyBorder="1">
      <alignment vertical="center"/>
      <protection/>
    </xf>
    <xf numFmtId="0" fontId="1" fillId="24" borderId="39" xfId="62" applyFont="1" applyFill="1" applyBorder="1">
      <alignment vertical="center"/>
      <protection/>
    </xf>
    <xf numFmtId="175" fontId="1" fillId="24" borderId="39" xfId="62" applyNumberFormat="1" applyFont="1" applyFill="1" applyBorder="1">
      <alignment vertical="center"/>
      <protection/>
    </xf>
    <xf numFmtId="174" fontId="1" fillId="24" borderId="0" xfId="62" applyNumberFormat="1" applyFont="1" applyFill="1" applyBorder="1">
      <alignment vertical="center"/>
      <protection/>
    </xf>
    <xf numFmtId="0" fontId="4" fillId="24" borderId="0" xfId="62" applyFont="1" applyFill="1" applyBorder="1">
      <alignment vertical="center"/>
      <protection/>
    </xf>
    <xf numFmtId="174" fontId="4" fillId="24" borderId="0" xfId="62" applyNumberFormat="1" applyFont="1" applyFill="1" applyBorder="1">
      <alignment vertical="center"/>
      <protection/>
    </xf>
    <xf numFmtId="0" fontId="19" fillId="24" borderId="0" xfId="62" applyFont="1" applyFill="1" applyBorder="1" applyAlignment="1">
      <alignment horizontal="center" vertical="center" wrapText="1"/>
      <protection/>
    </xf>
    <xf numFmtId="0" fontId="1" fillId="24" borderId="0" xfId="62" applyNumberFormat="1" applyFont="1" applyFill="1">
      <alignment vertical="center"/>
      <protection/>
    </xf>
    <xf numFmtId="0" fontId="1" fillId="24" borderId="0" xfId="62" applyNumberFormat="1" applyFont="1" applyFill="1">
      <alignment vertical="center"/>
      <protection/>
    </xf>
    <xf numFmtId="0" fontId="1" fillId="24" borderId="39" xfId="66" applyNumberFormat="1" applyFont="1" applyFill="1" applyBorder="1" applyAlignment="1">
      <alignment horizontal="center" vertical="center"/>
    </xf>
    <xf numFmtId="0" fontId="1" fillId="24" borderId="0" xfId="66" applyNumberFormat="1" applyFont="1" applyFill="1" applyBorder="1" applyAlignment="1">
      <alignment horizontal="center" vertical="center"/>
    </xf>
    <xf numFmtId="0" fontId="1" fillId="24" borderId="28" xfId="66" applyNumberFormat="1" applyFont="1" applyFill="1" applyBorder="1" applyAlignment="1">
      <alignment horizontal="center" vertical="center"/>
    </xf>
    <xf numFmtId="0" fontId="1" fillId="24" borderId="29" xfId="66" applyNumberFormat="1" applyFont="1" applyFill="1" applyBorder="1" applyAlignment="1">
      <alignment horizontal="center" vertical="center"/>
    </xf>
    <xf numFmtId="0" fontId="4" fillId="24" borderId="0" xfId="62" applyNumberFormat="1" applyFont="1" applyFill="1" applyBorder="1" applyAlignment="1">
      <alignment horizontal="left" vertical="center" wrapText="1"/>
      <protection/>
    </xf>
    <xf numFmtId="0" fontId="1" fillId="24" borderId="17" xfId="62" applyNumberFormat="1" applyFont="1" applyFill="1" applyBorder="1" applyAlignment="1">
      <alignment horizontal="center" vertical="center" wrapText="1"/>
      <protection/>
    </xf>
    <xf numFmtId="8" fontId="1" fillId="24" borderId="32" xfId="46" applyFont="1" applyFill="1" applyBorder="1" applyAlignment="1">
      <alignment horizontal="center" vertical="center"/>
    </xf>
    <xf numFmtId="0" fontId="1" fillId="24" borderId="29" xfId="62" applyFont="1" applyFill="1" applyBorder="1" applyAlignment="1">
      <alignment horizontal="center" vertical="center"/>
      <protection/>
    </xf>
    <xf numFmtId="0" fontId="4" fillId="24" borderId="0" xfId="62" applyNumberFormat="1" applyFont="1" applyFill="1" applyBorder="1" applyAlignment="1">
      <alignment horizontal="center" vertical="center" wrapText="1"/>
      <protection/>
    </xf>
    <xf numFmtId="8" fontId="4" fillId="24" borderId="0" xfId="62" applyNumberFormat="1" applyFont="1" applyFill="1" applyBorder="1">
      <alignment vertical="center"/>
      <protection/>
    </xf>
    <xf numFmtId="0" fontId="4" fillId="24" borderId="0" xfId="62" applyNumberFormat="1" applyFont="1" applyFill="1" applyBorder="1" applyAlignment="1">
      <alignment horizontal="center" vertical="center" wrapText="1"/>
      <protection/>
    </xf>
    <xf numFmtId="8" fontId="4" fillId="24" borderId="0" xfId="62" applyNumberFormat="1" applyFont="1" applyFill="1" applyBorder="1">
      <alignment vertical="center"/>
      <protection/>
    </xf>
    <xf numFmtId="0" fontId="4" fillId="24" borderId="21" xfId="62" applyFont="1" applyFill="1" applyBorder="1" applyAlignment="1">
      <alignment horizontal="center" vertical="center"/>
      <protection/>
    </xf>
    <xf numFmtId="174" fontId="4" fillId="24" borderId="28" xfId="44" applyNumberFormat="1" applyFont="1" applyFill="1" applyBorder="1" applyAlignment="1">
      <alignment vertical="center"/>
    </xf>
    <xf numFmtId="174" fontId="4" fillId="24" borderId="29" xfId="44" applyNumberFormat="1" applyFont="1" applyFill="1" applyBorder="1" applyAlignment="1">
      <alignment vertical="center"/>
    </xf>
    <xf numFmtId="174" fontId="4" fillId="24" borderId="30" xfId="44" applyNumberFormat="1" applyFont="1" applyFill="1" applyBorder="1" applyAlignment="1">
      <alignment vertical="center"/>
    </xf>
    <xf numFmtId="0" fontId="1" fillId="24" borderId="18" xfId="63" applyFont="1" applyFill="1" applyBorder="1" applyAlignment="1">
      <alignment horizontal="center" vertical="center"/>
      <protection/>
    </xf>
    <xf numFmtId="174" fontId="1" fillId="24" borderId="39" xfId="44" applyNumberFormat="1" applyFont="1" applyFill="1" applyBorder="1" applyAlignment="1">
      <alignment vertical="center"/>
    </xf>
    <xf numFmtId="174" fontId="1" fillId="24" borderId="0" xfId="44" applyNumberFormat="1" applyFont="1" applyFill="1" applyBorder="1" applyAlignment="1">
      <alignment vertical="center"/>
    </xf>
    <xf numFmtId="174" fontId="1" fillId="24" borderId="20" xfId="44" applyNumberFormat="1" applyFont="1" applyFill="1" applyBorder="1" applyAlignment="1">
      <alignment vertical="center"/>
    </xf>
    <xf numFmtId="0" fontId="1" fillId="24" borderId="39" xfId="44" applyNumberFormat="1" applyFont="1" applyFill="1" applyBorder="1" applyAlignment="1">
      <alignment vertical="center"/>
    </xf>
    <xf numFmtId="4" fontId="1" fillId="24" borderId="0" xfId="44" applyNumberFormat="1" applyFont="1" applyFill="1" applyBorder="1" applyAlignment="1">
      <alignment vertical="center"/>
    </xf>
    <xf numFmtId="0" fontId="1" fillId="24" borderId="21" xfId="63" applyFont="1" applyFill="1" applyBorder="1" applyAlignment="1">
      <alignment horizontal="center" vertical="center"/>
      <protection/>
    </xf>
    <xf numFmtId="174" fontId="1" fillId="24" borderId="28" xfId="44" applyNumberFormat="1" applyFont="1" applyFill="1" applyBorder="1" applyAlignment="1">
      <alignment vertical="center"/>
    </xf>
    <xf numFmtId="174" fontId="1" fillId="24" borderId="29" xfId="44" applyNumberFormat="1" applyFont="1" applyFill="1" applyBorder="1" applyAlignment="1">
      <alignment vertical="center"/>
    </xf>
    <xf numFmtId="174" fontId="1" fillId="24" borderId="30" xfId="44" applyNumberFormat="1" applyFont="1" applyFill="1" applyBorder="1" applyAlignment="1">
      <alignment vertical="center"/>
    </xf>
    <xf numFmtId="0" fontId="1" fillId="24" borderId="0" xfId="63" applyFont="1" applyFill="1" applyBorder="1" applyAlignment="1">
      <alignment horizontal="center" vertical="center"/>
      <protection/>
    </xf>
    <xf numFmtId="0" fontId="1" fillId="24" borderId="0" xfId="63" applyFont="1" applyFill="1" applyBorder="1">
      <alignment vertical="center"/>
      <protection/>
    </xf>
    <xf numFmtId="174" fontId="1" fillId="24" borderId="0" xfId="63" applyNumberFormat="1" applyFont="1" applyFill="1" applyBorder="1">
      <alignment vertical="center"/>
      <protection/>
    </xf>
    <xf numFmtId="0" fontId="19" fillId="24" borderId="0" xfId="62" applyFont="1" applyFill="1">
      <alignment vertical="center"/>
      <protection/>
    </xf>
    <xf numFmtId="0" fontId="14" fillId="24" borderId="56" xfId="0" applyFont="1" applyFill="1" applyBorder="1" applyAlignment="1">
      <alignment horizontal="left" wrapText="1"/>
    </xf>
    <xf numFmtId="0" fontId="1" fillId="24" borderId="38" xfId="62" applyFont="1" applyFill="1" applyBorder="1">
      <alignment vertical="center"/>
      <protection/>
    </xf>
    <xf numFmtId="0" fontId="1" fillId="24" borderId="0" xfId="62" applyFont="1" applyFill="1" applyAlignment="1">
      <alignment horizontal="left" vertical="center" wrapText="1"/>
      <protection/>
    </xf>
    <xf numFmtId="0" fontId="14" fillId="24" borderId="38" xfId="0" applyFont="1" applyFill="1" applyBorder="1" applyAlignment="1">
      <alignment horizontal="right" vertical="center"/>
    </xf>
    <xf numFmtId="0" fontId="1" fillId="24" borderId="17" xfId="62" applyFont="1" applyFill="1" applyBorder="1" applyAlignment="1">
      <alignment horizontal="right" vertical="center"/>
      <protection/>
    </xf>
    <xf numFmtId="0" fontId="1" fillId="24" borderId="19" xfId="62" applyFont="1" applyFill="1" applyBorder="1" applyAlignment="1">
      <alignment horizontal="right" vertical="center"/>
      <protection/>
    </xf>
    <xf numFmtId="0" fontId="14" fillId="24" borderId="39" xfId="0" applyFont="1" applyFill="1" applyBorder="1" applyAlignment="1">
      <alignment horizontal="left" vertical="center" wrapText="1"/>
    </xf>
    <xf numFmtId="0" fontId="14" fillId="24" borderId="39" xfId="0" applyFont="1" applyFill="1" applyBorder="1" applyAlignment="1">
      <alignment/>
    </xf>
    <xf numFmtId="0" fontId="4" fillId="24" borderId="0" xfId="62" applyFont="1" applyFill="1" applyAlignment="1">
      <alignment horizontal="left" vertical="center" wrapText="1"/>
      <protection/>
    </xf>
    <xf numFmtId="0" fontId="14" fillId="24" borderId="38" xfId="0" applyFont="1" applyFill="1" applyBorder="1" applyAlignment="1">
      <alignment horizontal="left" vertical="center" wrapText="1"/>
    </xf>
    <xf numFmtId="0" fontId="14" fillId="24" borderId="38" xfId="0" applyFont="1" applyFill="1" applyBorder="1" applyAlignment="1">
      <alignment/>
    </xf>
    <xf numFmtId="0" fontId="14" fillId="24" borderId="17" xfId="0" applyFont="1" applyFill="1" applyBorder="1" applyAlignment="1">
      <alignment/>
    </xf>
    <xf numFmtId="0" fontId="14" fillId="24" borderId="19" xfId="0" applyFont="1" applyFill="1" applyBorder="1" applyAlignment="1">
      <alignment/>
    </xf>
    <xf numFmtId="0" fontId="1" fillId="24" borderId="0" xfId="62" applyFont="1" applyFill="1" applyAlignment="1">
      <alignment vertical="center"/>
      <protection/>
    </xf>
    <xf numFmtId="173" fontId="1" fillId="24" borderId="0" xfId="62" applyNumberFormat="1" applyFont="1" applyFill="1">
      <alignment vertical="center"/>
      <protection/>
    </xf>
    <xf numFmtId="0" fontId="4" fillId="24" borderId="0" xfId="62" applyFont="1" applyFill="1" applyAlignment="1">
      <alignment vertical="center"/>
      <protection/>
    </xf>
    <xf numFmtId="0" fontId="1" fillId="24" borderId="10" xfId="62" applyFont="1" applyFill="1" applyBorder="1" applyAlignment="1">
      <alignment vertical="center"/>
      <protection/>
    </xf>
    <xf numFmtId="0" fontId="1" fillId="24" borderId="17" xfId="62" applyFont="1" applyFill="1" applyBorder="1">
      <alignment vertical="center"/>
      <protection/>
    </xf>
    <xf numFmtId="0" fontId="1" fillId="24" borderId="19" xfId="62" applyFont="1" applyFill="1" applyBorder="1">
      <alignment vertical="center"/>
      <protection/>
    </xf>
    <xf numFmtId="0" fontId="14" fillId="24" borderId="0" xfId="55" applyFont="1" applyFill="1" applyBorder="1" applyAlignment="1" applyProtection="1">
      <alignment/>
      <protection/>
    </xf>
    <xf numFmtId="0" fontId="13" fillId="24" borderId="0" xfId="62" applyFont="1" applyFill="1" applyBorder="1" applyAlignment="1">
      <alignment/>
      <protection/>
    </xf>
    <xf numFmtId="0" fontId="1" fillId="24" borderId="16" xfId="62" applyFont="1" applyFill="1" applyBorder="1">
      <alignment vertical="center"/>
      <protection/>
    </xf>
    <xf numFmtId="0" fontId="1" fillId="20" borderId="16" xfId="62" applyFont="1" applyFill="1" applyBorder="1">
      <alignment vertical="center"/>
      <protection/>
    </xf>
    <xf numFmtId="0" fontId="1" fillId="10" borderId="16" xfId="62" applyFont="1" applyFill="1" applyBorder="1">
      <alignment vertical="center"/>
      <protection/>
    </xf>
    <xf numFmtId="0" fontId="1" fillId="24" borderId="16" xfId="62" applyFont="1" applyFill="1" applyBorder="1" applyAlignment="1">
      <alignment horizontal="center" vertical="center"/>
      <protection/>
    </xf>
    <xf numFmtId="0" fontId="1" fillId="19" borderId="16" xfId="62" applyFont="1" applyFill="1" applyBorder="1">
      <alignment vertical="center"/>
      <protection/>
    </xf>
    <xf numFmtId="0" fontId="1" fillId="5" borderId="16" xfId="62" applyFont="1" applyFill="1" applyBorder="1">
      <alignment vertical="center"/>
      <protection/>
    </xf>
    <xf numFmtId="0" fontId="1" fillId="24" borderId="0" xfId="0" applyFont="1" applyFill="1" applyAlignment="1">
      <alignment horizontal="left"/>
    </xf>
    <xf numFmtId="0" fontId="1" fillId="24" borderId="0" xfId="61" applyFont="1" applyFill="1">
      <alignment/>
      <protection/>
    </xf>
    <xf numFmtId="0" fontId="5" fillId="24" borderId="0" xfId="54" applyFont="1" applyFill="1" applyAlignment="1" applyProtection="1">
      <alignment/>
      <protection/>
    </xf>
    <xf numFmtId="0" fontId="1" fillId="24" borderId="0" xfId="61" applyFont="1" applyFill="1" applyAlignment="1">
      <alignment horizontal="center"/>
      <protection/>
    </xf>
    <xf numFmtId="0" fontId="1" fillId="24" borderId="0" xfId="61" applyFont="1" applyFill="1" applyAlignment="1">
      <alignment horizontal="left"/>
      <protection/>
    </xf>
    <xf numFmtId="0" fontId="12" fillId="24" borderId="0" xfId="0" applyFont="1" applyFill="1" applyAlignment="1">
      <alignment horizontal="left" indent="3"/>
    </xf>
    <xf numFmtId="0" fontId="5" fillId="24" borderId="0" xfId="54" applyFill="1" applyAlignment="1" applyProtection="1">
      <alignment/>
      <protection/>
    </xf>
    <xf numFmtId="0" fontId="1" fillId="10" borderId="0" xfId="61" applyFill="1" applyAlignment="1">
      <alignment horizontal="center"/>
      <protection/>
    </xf>
    <xf numFmtId="0" fontId="0" fillId="10" borderId="0" xfId="0" applyFill="1" applyAlignment="1">
      <alignment/>
    </xf>
    <xf numFmtId="0" fontId="4" fillId="24" borderId="0" xfId="61" applyFont="1" applyFill="1" applyBorder="1" applyAlignment="1">
      <alignment horizontal="center" vertical="center"/>
      <protection/>
    </xf>
    <xf numFmtId="2" fontId="1" fillId="24" borderId="0" xfId="61" applyNumberFormat="1" applyFill="1" applyBorder="1" applyAlignment="1">
      <alignment horizontal="center"/>
      <protection/>
    </xf>
    <xf numFmtId="173" fontId="14" fillId="24" borderId="57" xfId="0" applyNumberFormat="1" applyFont="1" applyFill="1" applyBorder="1" applyAlignment="1">
      <alignment/>
    </xf>
    <xf numFmtId="173" fontId="14" fillId="24" borderId="16" xfId="0" applyNumberFormat="1" applyFont="1" applyFill="1" applyBorder="1" applyAlignment="1">
      <alignment/>
    </xf>
    <xf numFmtId="0" fontId="1" fillId="24" borderId="56" xfId="62" applyFont="1" applyFill="1" applyBorder="1" applyAlignment="1">
      <alignment horizontal="center" vertical="center"/>
      <protection/>
    </xf>
    <xf numFmtId="44" fontId="1" fillId="24" borderId="0" xfId="44" applyFont="1" applyFill="1" applyBorder="1" applyAlignment="1">
      <alignment horizontal="center"/>
    </xf>
    <xf numFmtId="44" fontId="1" fillId="24" borderId="57" xfId="44" applyFont="1" applyFill="1" applyBorder="1" applyAlignment="1">
      <alignment horizontal="center" vertical="center"/>
    </xf>
    <xf numFmtId="44" fontId="1" fillId="24" borderId="43" xfId="44" applyFont="1" applyFill="1" applyBorder="1" applyAlignment="1">
      <alignment horizontal="center" vertical="center"/>
    </xf>
    <xf numFmtId="44" fontId="1" fillId="24" borderId="16" xfId="44" applyFont="1" applyFill="1" applyBorder="1" applyAlignment="1">
      <alignment vertical="center"/>
    </xf>
    <xf numFmtId="44" fontId="1" fillId="24" borderId="11" xfId="44" applyFont="1" applyFill="1" applyBorder="1" applyAlignment="1">
      <alignment vertical="center"/>
    </xf>
    <xf numFmtId="44" fontId="4" fillId="24" borderId="16" xfId="44" applyFont="1" applyFill="1" applyBorder="1" applyAlignment="1">
      <alignment horizontal="center" vertical="center"/>
    </xf>
    <xf numFmtId="44" fontId="4" fillId="24" borderId="11" xfId="44" applyFont="1" applyFill="1" applyBorder="1" applyAlignment="1">
      <alignment horizontal="center" vertical="center"/>
    </xf>
    <xf numFmtId="44" fontId="1" fillId="24" borderId="58" xfId="44" applyFont="1" applyFill="1" applyBorder="1" applyAlignment="1">
      <alignment horizontal="center"/>
    </xf>
    <xf numFmtId="0" fontId="12" fillId="24" borderId="0" xfId="0" applyFont="1" applyFill="1" applyAlignment="1">
      <alignment/>
    </xf>
    <xf numFmtId="0" fontId="1" fillId="24" borderId="0" xfId="0" applyFont="1" applyFill="1" applyBorder="1" applyAlignment="1">
      <alignment horizontal="left"/>
    </xf>
    <xf numFmtId="0" fontId="1" fillId="24" borderId="0" xfId="0" applyFont="1" applyFill="1" applyAlignment="1">
      <alignment horizontal="left"/>
    </xf>
    <xf numFmtId="44" fontId="12" fillId="24" borderId="0" xfId="35" applyNumberFormat="1" applyFont="1" applyFill="1" applyBorder="1" applyAlignment="1">
      <alignment horizontal="center"/>
    </xf>
    <xf numFmtId="0" fontId="1" fillId="15" borderId="0" xfId="61" applyFill="1" applyAlignment="1">
      <alignment horizontal="center"/>
      <protection/>
    </xf>
    <xf numFmtId="0" fontId="1" fillId="15" borderId="0" xfId="61" applyFill="1" applyBorder="1" applyAlignment="1">
      <alignment horizontal="center"/>
      <protection/>
    </xf>
    <xf numFmtId="0" fontId="0" fillId="15" borderId="0" xfId="0" applyFill="1" applyAlignment="1">
      <alignment/>
    </xf>
    <xf numFmtId="0" fontId="1" fillId="24" borderId="10" xfId="62" applyFont="1" applyFill="1" applyBorder="1" applyAlignment="1">
      <alignment horizontal="center" vertical="center"/>
      <protection/>
    </xf>
    <xf numFmtId="0" fontId="1" fillId="24" borderId="57" xfId="62" applyFill="1" applyBorder="1" applyAlignment="1">
      <alignment horizontal="center" vertical="center"/>
      <protection/>
    </xf>
    <xf numFmtId="0" fontId="1" fillId="24" borderId="43" xfId="62" applyFill="1" applyBorder="1" applyAlignment="1">
      <alignment horizontal="center" vertical="center"/>
      <protection/>
    </xf>
    <xf numFmtId="44" fontId="12" fillId="24" borderId="16" xfId="35" applyNumberFormat="1" applyFont="1" applyFill="1" applyBorder="1" applyAlignment="1">
      <alignment horizontal="center"/>
    </xf>
    <xf numFmtId="44" fontId="12" fillId="24" borderId="11" xfId="35" applyNumberFormat="1" applyFont="1" applyFill="1" applyBorder="1" applyAlignment="1">
      <alignment horizontal="center"/>
    </xf>
    <xf numFmtId="44" fontId="12" fillId="24" borderId="58" xfId="35" applyNumberFormat="1" applyFont="1" applyFill="1" applyBorder="1" applyAlignment="1">
      <alignment horizontal="center"/>
    </xf>
    <xf numFmtId="44" fontId="12" fillId="24" borderId="12" xfId="35" applyNumberFormat="1" applyFont="1" applyFill="1" applyBorder="1" applyAlignment="1">
      <alignment horizontal="center"/>
    </xf>
    <xf numFmtId="0" fontId="1" fillId="10" borderId="56" xfId="61" applyFill="1" applyBorder="1" applyAlignment="1">
      <alignment horizontal="center"/>
      <protection/>
    </xf>
    <xf numFmtId="44" fontId="31" fillId="15" borderId="56" xfId="44" applyFont="1" applyFill="1" applyBorder="1" applyAlignment="1">
      <alignment horizontal="center"/>
    </xf>
    <xf numFmtId="44" fontId="32" fillId="10" borderId="56" xfId="35" applyNumberFormat="1" applyFont="1" applyFill="1" applyBorder="1" applyAlignment="1">
      <alignment horizontal="center"/>
    </xf>
    <xf numFmtId="0" fontId="5" fillId="0" borderId="0" xfId="54" applyAlignment="1" applyProtection="1">
      <alignment/>
      <protection/>
    </xf>
    <xf numFmtId="0" fontId="3" fillId="24" borderId="0" xfId="0" applyFont="1" applyFill="1" applyAlignment="1">
      <alignment/>
    </xf>
    <xf numFmtId="0" fontId="1" fillId="15" borderId="56" xfId="62" applyFont="1" applyFill="1" applyBorder="1" applyAlignment="1">
      <alignment horizontal="center" vertical="center"/>
      <protection/>
    </xf>
    <xf numFmtId="0" fontId="1" fillId="24" borderId="44" xfId="61" applyFont="1" applyFill="1" applyBorder="1" applyAlignment="1">
      <alignment horizontal="center"/>
      <protection/>
    </xf>
    <xf numFmtId="0" fontId="1" fillId="24" borderId="45" xfId="61" applyFill="1" applyBorder="1" applyAlignment="1">
      <alignment horizontal="center"/>
      <protection/>
    </xf>
    <xf numFmtId="0" fontId="1" fillId="24" borderId="46" xfId="61" applyFill="1" applyBorder="1" applyAlignment="1">
      <alignment horizontal="center"/>
      <protection/>
    </xf>
    <xf numFmtId="0" fontId="1" fillId="24" borderId="44" xfId="62" applyNumberFormat="1" applyFont="1" applyFill="1" applyBorder="1" applyAlignment="1">
      <alignment horizontal="center" vertical="center" wrapText="1"/>
      <protection/>
    </xf>
    <xf numFmtId="0" fontId="1" fillId="24" borderId="45" xfId="62" applyFont="1" applyFill="1" applyBorder="1" applyAlignment="1">
      <alignment horizontal="center" vertical="center"/>
      <protection/>
    </xf>
    <xf numFmtId="0" fontId="1" fillId="24" borderId="45" xfId="61" applyFont="1" applyFill="1" applyBorder="1" applyAlignment="1">
      <alignment horizontal="center" vertical="center"/>
      <protection/>
    </xf>
    <xf numFmtId="0" fontId="1" fillId="24" borderId="46" xfId="62" applyFont="1" applyFill="1" applyBorder="1" applyAlignment="1">
      <alignment horizontal="center" vertical="center"/>
      <protection/>
    </xf>
    <xf numFmtId="0" fontId="18" fillId="5" borderId="0" xfId="62" applyFont="1" applyFill="1">
      <alignment vertical="center"/>
      <protection/>
    </xf>
    <xf numFmtId="0" fontId="1" fillId="5" borderId="0" xfId="62" applyFill="1">
      <alignment vertical="center"/>
      <protection/>
    </xf>
    <xf numFmtId="0" fontId="1" fillId="5" borderId="0" xfId="61" applyFill="1" applyAlignment="1">
      <alignment horizontal="center"/>
      <protection/>
    </xf>
    <xf numFmtId="0" fontId="0" fillId="5" borderId="0" xfId="0" applyFill="1" applyAlignment="1">
      <alignment/>
    </xf>
    <xf numFmtId="0" fontId="26" fillId="5" borderId="45" xfId="0" applyFont="1" applyFill="1" applyBorder="1" applyAlignment="1">
      <alignment vertical="center" wrapText="1"/>
    </xf>
    <xf numFmtId="173" fontId="33" fillId="5" borderId="16" xfId="0" applyNumberFormat="1" applyFont="1" applyFill="1" applyBorder="1" applyAlignment="1">
      <alignment/>
    </xf>
    <xf numFmtId="0" fontId="4" fillId="5" borderId="46" xfId="62" applyFont="1" applyFill="1" applyBorder="1" applyAlignment="1">
      <alignment vertical="center"/>
      <protection/>
    </xf>
    <xf numFmtId="0" fontId="14" fillId="24" borderId="0" xfId="0" applyFont="1" applyFill="1" applyAlignment="1">
      <alignment wrapText="1"/>
    </xf>
    <xf numFmtId="2" fontId="34" fillId="5" borderId="58" xfId="62" applyNumberFormat="1" applyFont="1" applyFill="1" applyBorder="1">
      <alignment vertical="center"/>
      <protection/>
    </xf>
    <xf numFmtId="0" fontId="14" fillId="24" borderId="44" xfId="0" applyFont="1" applyFill="1" applyBorder="1" applyAlignment="1">
      <alignment horizontal="left" vertical="center" wrapText="1"/>
    </xf>
    <xf numFmtId="0" fontId="14" fillId="24" borderId="45" xfId="0" applyFont="1" applyFill="1" applyBorder="1" applyAlignment="1">
      <alignment horizontal="left" vertical="center" wrapText="1"/>
    </xf>
    <xf numFmtId="173" fontId="26" fillId="5" borderId="59" xfId="0" applyNumberFormat="1" applyFont="1" applyFill="1" applyBorder="1" applyAlignment="1">
      <alignment/>
    </xf>
    <xf numFmtId="173" fontId="26" fillId="5" borderId="60" xfId="0" applyNumberFormat="1" applyFont="1" applyFill="1" applyBorder="1" applyAlignment="1">
      <alignment/>
    </xf>
    <xf numFmtId="0" fontId="26" fillId="5" borderId="13" xfId="0" applyFont="1" applyFill="1" applyBorder="1" applyAlignment="1">
      <alignment vertical="center" wrapText="1"/>
    </xf>
    <xf numFmtId="173" fontId="26" fillId="5" borderId="61" xfId="0" applyNumberFormat="1" applyFont="1" applyFill="1" applyBorder="1" applyAlignment="1">
      <alignment/>
    </xf>
    <xf numFmtId="0" fontId="17" fillId="24" borderId="0" xfId="61" applyFont="1" applyFill="1" applyBorder="1" applyAlignment="1">
      <alignment horizontal="center"/>
      <protection/>
    </xf>
    <xf numFmtId="0" fontId="16" fillId="15" borderId="0" xfId="61" applyFont="1" applyFill="1" applyAlignment="1">
      <alignment horizontal="left"/>
      <protection/>
    </xf>
    <xf numFmtId="0" fontId="16" fillId="10" borderId="0" xfId="61" applyFont="1" applyFill="1" applyAlignment="1">
      <alignment horizontal="left"/>
      <protection/>
    </xf>
    <xf numFmtId="0" fontId="19" fillId="4" borderId="62" xfId="61" applyFont="1" applyFill="1" applyBorder="1" applyAlignment="1">
      <alignment horizontal="center"/>
      <protection/>
    </xf>
    <xf numFmtId="170" fontId="30" fillId="4" borderId="62" xfId="0" applyNumberFormat="1" applyFont="1" applyFill="1" applyBorder="1" applyAlignment="1">
      <alignment/>
    </xf>
    <xf numFmtId="0" fontId="51" fillId="4" borderId="13" xfId="0" applyFont="1" applyFill="1" applyBorder="1" applyAlignment="1">
      <alignment horizontal="center"/>
    </xf>
    <xf numFmtId="172" fontId="0" fillId="4" borderId="14" xfId="0" applyNumberFormat="1" applyFill="1" applyBorder="1" applyAlignment="1">
      <alignment/>
    </xf>
    <xf numFmtId="172" fontId="0" fillId="4" borderId="15" xfId="0" applyNumberFormat="1" applyFill="1" applyBorder="1" applyAlignment="1">
      <alignment/>
    </xf>
    <xf numFmtId="0" fontId="5" fillId="24" borderId="41" xfId="54" applyFill="1" applyBorder="1" applyAlignment="1" applyProtection="1">
      <alignment horizontal="center" vertical="center" wrapText="1"/>
      <protection/>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 fillId="24" borderId="0" xfId="0" applyFont="1" applyFill="1" applyAlignment="1">
      <alignment horizontal="left"/>
    </xf>
    <xf numFmtId="0" fontId="14" fillId="28" borderId="0" xfId="0" applyFont="1" applyFill="1" applyAlignment="1">
      <alignment horizontal="left"/>
    </xf>
    <xf numFmtId="0" fontId="14" fillId="0" borderId="0" xfId="0" applyFont="1" applyAlignment="1">
      <alignment/>
    </xf>
    <xf numFmtId="0" fontId="1" fillId="24" borderId="0" xfId="63" applyFont="1" applyFill="1" applyAlignment="1">
      <alignment vertical="center" wrapText="1"/>
      <protection/>
    </xf>
    <xf numFmtId="0" fontId="14" fillId="24" borderId="0" xfId="0" applyFont="1" applyFill="1" applyAlignment="1">
      <alignment horizontal="left" wrapText="1"/>
    </xf>
    <xf numFmtId="0" fontId="5" fillId="24" borderId="0" xfId="54" applyFont="1" applyFill="1" applyAlignment="1" applyProtection="1">
      <alignment horizontal="left"/>
      <protection/>
    </xf>
    <xf numFmtId="0" fontId="5" fillId="24" borderId="0" xfId="54" applyFont="1" applyFill="1" applyAlignment="1" applyProtection="1">
      <alignment/>
      <protection/>
    </xf>
    <xf numFmtId="0" fontId="12" fillId="24" borderId="0" xfId="0" applyFont="1" applyFill="1" applyAlignment="1">
      <alignment/>
    </xf>
    <xf numFmtId="0" fontId="1" fillId="24" borderId="0" xfId="0" applyFont="1" applyFill="1" applyAlignment="1">
      <alignment wrapText="1"/>
    </xf>
    <xf numFmtId="0" fontId="12" fillId="24" borderId="0" xfId="0" applyFont="1" applyFill="1" applyAlignment="1">
      <alignment wrapText="1"/>
    </xf>
    <xf numFmtId="0" fontId="21" fillId="24" borderId="0" xfId="0" applyFont="1" applyFill="1" applyAlignment="1">
      <alignment/>
    </xf>
    <xf numFmtId="0" fontId="22" fillId="24" borderId="0" xfId="0" applyFont="1" applyFill="1" applyAlignment="1">
      <alignment/>
    </xf>
    <xf numFmtId="0" fontId="5" fillId="24" borderId="0" xfId="54" applyFont="1" applyFill="1" applyAlignment="1" applyProtection="1">
      <alignment/>
      <protection/>
    </xf>
    <xf numFmtId="0" fontId="14" fillId="24" borderId="0" xfId="0" applyFont="1" applyFill="1" applyAlignment="1">
      <alignment/>
    </xf>
    <xf numFmtId="0" fontId="1" fillId="24" borderId="0" xfId="0" applyFont="1" applyFill="1" applyAlignment="1">
      <alignment/>
    </xf>
    <xf numFmtId="2" fontId="0" fillId="4" borderId="45" xfId="0" applyNumberFormat="1" applyFill="1" applyBorder="1" applyAlignment="1">
      <alignment horizontal="center" vertical="center" wrapText="1"/>
    </xf>
    <xf numFmtId="2" fontId="0" fillId="4" borderId="16" xfId="0" applyNumberFormat="1" applyFill="1" applyBorder="1" applyAlignment="1">
      <alignment horizontal="center" vertical="center" wrapText="1"/>
    </xf>
    <xf numFmtId="0" fontId="0" fillId="4" borderId="4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46" xfId="0" applyFill="1" applyBorder="1" applyAlignment="1">
      <alignment horizontal="center" vertical="center" wrapText="1"/>
    </xf>
    <xf numFmtId="0" fontId="0" fillId="4" borderId="58" xfId="0" applyFill="1" applyBorder="1" applyAlignment="1">
      <alignment horizontal="center" vertical="center" wrapText="1"/>
    </xf>
    <xf numFmtId="10" fontId="0" fillId="4" borderId="63" xfId="0" applyNumberFormat="1" applyFill="1" applyBorder="1" applyAlignment="1">
      <alignment/>
    </xf>
    <xf numFmtId="10" fontId="0" fillId="4" borderId="64" xfId="0" applyNumberFormat="1" applyFill="1" applyBorder="1" applyAlignment="1">
      <alignment/>
    </xf>
    <xf numFmtId="10" fontId="0" fillId="4" borderId="65" xfId="0" applyNumberFormat="1" applyFill="1" applyBorder="1" applyAlignment="1">
      <alignment/>
    </xf>
    <xf numFmtId="10" fontId="0" fillId="4" borderId="66" xfId="0" applyNumberFormat="1" applyFill="1" applyBorder="1" applyAlignment="1">
      <alignment/>
    </xf>
    <xf numFmtId="10" fontId="0" fillId="4" borderId="67" xfId="0" applyNumberFormat="1" applyFill="1" applyBorder="1" applyAlignment="1">
      <alignment/>
    </xf>
    <xf numFmtId="10" fontId="0" fillId="4" borderId="68" xfId="0" applyNumberFormat="1" applyFill="1" applyBorder="1" applyAlignment="1">
      <alignment/>
    </xf>
    <xf numFmtId="0" fontId="14" fillId="24" borderId="0" xfId="60" applyFont="1" applyFill="1" applyAlignment="1">
      <alignment wrapText="1"/>
      <protection/>
    </xf>
    <xf numFmtId="0" fontId="24" fillId="28" borderId="0" xfId="60" applyFont="1" applyFill="1" applyAlignment="1">
      <alignment horizontal="left"/>
      <protection/>
    </xf>
    <xf numFmtId="0" fontId="24" fillId="28" borderId="0" xfId="0" applyFont="1" applyFill="1" applyAlignment="1">
      <alignment horizontal="left"/>
    </xf>
    <xf numFmtId="0" fontId="14" fillId="28" borderId="0" xfId="0" applyFont="1" applyFill="1" applyAlignment="1">
      <alignment/>
    </xf>
    <xf numFmtId="0" fontId="14" fillId="24" borderId="0" xfId="0" applyFont="1" applyFill="1" applyAlignment="1">
      <alignment wrapText="1"/>
    </xf>
    <xf numFmtId="0" fontId="9" fillId="4" borderId="44" xfId="0" applyFont="1" applyFill="1" applyBorder="1" applyAlignment="1">
      <alignment horizontal="center"/>
    </xf>
    <xf numFmtId="0" fontId="9" fillId="4" borderId="57" xfId="0" applyFont="1" applyFill="1" applyBorder="1" applyAlignment="1">
      <alignment horizontal="center"/>
    </xf>
    <xf numFmtId="0" fontId="9" fillId="4" borderId="43" xfId="0" applyFont="1" applyFill="1" applyBorder="1" applyAlignment="1">
      <alignment horizontal="center"/>
    </xf>
    <xf numFmtId="0" fontId="0" fillId="24" borderId="0" xfId="0" applyFill="1" applyAlignment="1">
      <alignment wrapText="1"/>
    </xf>
    <xf numFmtId="0" fontId="0" fillId="0" borderId="0" xfId="0" applyAlignment="1">
      <alignment wrapText="1"/>
    </xf>
    <xf numFmtId="0" fontId="24" fillId="28" borderId="0" xfId="60" applyFont="1" applyFill="1" applyAlignment="1">
      <alignment horizontal="left" wrapText="1"/>
      <protection/>
    </xf>
    <xf numFmtId="0" fontId="0" fillId="28" borderId="0" xfId="0" applyFill="1" applyAlignment="1">
      <alignment horizontal="left" wrapText="1"/>
    </xf>
    <xf numFmtId="0" fontId="0" fillId="0" borderId="0" xfId="0" applyAlignment="1">
      <alignment horizontal="left"/>
    </xf>
    <xf numFmtId="0" fontId="25" fillId="24" borderId="0" xfId="0" applyFont="1" applyFill="1" applyAlignment="1">
      <alignment wrapText="1"/>
    </xf>
    <xf numFmtId="0" fontId="12" fillId="24" borderId="0" xfId="0" applyFont="1" applyFill="1" applyAlignment="1">
      <alignment horizontal="left" wrapText="1"/>
    </xf>
    <xf numFmtId="0" fontId="0" fillId="28" borderId="0" xfId="0" applyFill="1" applyAlignment="1">
      <alignment horizontal="left"/>
    </xf>
    <xf numFmtId="0" fontId="0" fillId="0" borderId="0" xfId="0" applyAlignment="1">
      <alignment/>
    </xf>
    <xf numFmtId="0" fontId="1" fillId="24" borderId="0" xfId="62" applyFont="1" applyFill="1" applyAlignment="1">
      <alignment vertical="center" wrapText="1"/>
      <protection/>
    </xf>
    <xf numFmtId="0" fontId="0" fillId="24" borderId="0" xfId="0" applyFill="1" applyAlignment="1">
      <alignment vertical="center" wrapText="1"/>
    </xf>
    <xf numFmtId="2" fontId="0" fillId="4" borderId="69" xfId="0" applyNumberFormat="1" applyFill="1" applyBorder="1" applyAlignment="1">
      <alignment vertical="center" wrapText="1"/>
    </xf>
    <xf numFmtId="2" fontId="0" fillId="4" borderId="70" xfId="0" applyNumberFormat="1"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74" xfId="0" applyFill="1" applyBorder="1" applyAlignment="1">
      <alignment vertical="center" wrapText="1"/>
    </xf>
    <xf numFmtId="0" fontId="0" fillId="29" borderId="56" xfId="0" applyFill="1" applyBorder="1" applyAlignment="1">
      <alignment horizontal="center" wrapText="1"/>
    </xf>
    <xf numFmtId="0" fontId="0" fillId="29" borderId="56" xfId="0" applyFill="1" applyBorder="1" applyAlignment="1">
      <alignment wrapText="1"/>
    </xf>
    <xf numFmtId="0" fontId="0" fillId="29" borderId="56" xfId="0" applyFill="1" applyBorder="1" applyAlignment="1">
      <alignment/>
    </xf>
    <xf numFmtId="0" fontId="0" fillId="29" borderId="60" xfId="0" applyFill="1" applyBorder="1" applyAlignment="1">
      <alignment horizontal="center" wrapText="1"/>
    </xf>
    <xf numFmtId="8" fontId="0" fillId="0" borderId="56" xfId="44" applyNumberFormat="1" applyBorder="1" applyAlignment="1">
      <alignment/>
    </xf>
    <xf numFmtId="172" fontId="0" fillId="0" borderId="56" xfId="0" applyNumberForma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_EconomicCostsAbby-v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EconomicCostsAbby-v2" xfId="55"/>
    <cellStyle name="Hyperlink_environmental_impact_dloates" xfId="56"/>
    <cellStyle name="Input" xfId="57"/>
    <cellStyle name="Linked Cell" xfId="58"/>
    <cellStyle name="Neutral" xfId="59"/>
    <cellStyle name="Normal 2" xfId="60"/>
    <cellStyle name="Normal_collaborating docs - ECON POSITIVE" xfId="61"/>
    <cellStyle name="Normal_EconomicCostsAbby-v2" xfId="62"/>
    <cellStyle name="Normal_EconomicCostsAbby-v2 2" xfId="63"/>
    <cellStyle name="Note" xfId="64"/>
    <cellStyle name="Output" xfId="65"/>
    <cellStyle name="Percent" xfId="66"/>
    <cellStyle name="Title" xfId="67"/>
    <cellStyle name="Total" xfId="68"/>
    <cellStyle name="Warning Text" xfId="69"/>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25"/>
          <c:y val="-0.0095"/>
        </c:manualLayout>
      </c:layout>
      <c:spPr>
        <a:noFill/>
        <a:ln>
          <a:noFill/>
        </a:ln>
      </c:spPr>
    </c:title>
    <c:plotArea>
      <c:layout>
        <c:manualLayout>
          <c:xMode val="edge"/>
          <c:yMode val="edge"/>
          <c:x val="0.01825"/>
          <c:y val="0.53"/>
          <c:w val="0.9585"/>
          <c:h val="0.372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37097868"/>
        <c:axId val="65445357"/>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37097868"/>
        <c:axId val="65445357"/>
      </c:lineChart>
      <c:catAx>
        <c:axId val="37097868"/>
        <c:scaling>
          <c:orientation val="minMax"/>
        </c:scaling>
        <c:axPos val="b"/>
        <c:delete val="0"/>
        <c:numFmt formatCode="General" sourceLinked="1"/>
        <c:majorTickMark val="none"/>
        <c:minorTickMark val="none"/>
        <c:tickLblPos val="nextTo"/>
        <c:spPr>
          <a:ln w="3175">
            <a:solidFill>
              <a:srgbClr val="808080"/>
            </a:solidFill>
          </a:ln>
        </c:spPr>
        <c:crossAx val="65445357"/>
        <c:crosses val="autoZero"/>
        <c:auto val="1"/>
        <c:lblOffset val="100"/>
        <c:tickLblSkip val="1"/>
        <c:noMultiLvlLbl val="0"/>
      </c:catAx>
      <c:valAx>
        <c:axId val="6544535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7097868"/>
        <c:crossesAt val="1"/>
        <c:crossBetween val="between"/>
        <c:dispUnits/>
      </c:valAx>
      <c:spPr>
        <a:solidFill>
          <a:srgbClr val="FFFFFF"/>
        </a:solidFill>
        <a:ln w="3175">
          <a:noFill/>
        </a:ln>
      </c:spPr>
    </c:plotArea>
    <c:legend>
      <c:legendPos val="r"/>
      <c:layout>
        <c:manualLayout>
          <c:xMode val="edge"/>
          <c:yMode val="edge"/>
          <c:x val="0.10825"/>
          <c:y val="0.90675"/>
          <c:w val="0.715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225"/>
          <c:y val="-0.01275"/>
        </c:manualLayout>
      </c:layout>
      <c:spPr>
        <a:noFill/>
        <a:ln>
          <a:noFill/>
        </a:ln>
      </c:spPr>
    </c:title>
    <c:plotArea>
      <c:layout>
        <c:manualLayout>
          <c:xMode val="edge"/>
          <c:yMode val="edge"/>
          <c:x val="0.0165"/>
          <c:y val="0.48425"/>
          <c:w val="0.962"/>
          <c:h val="0.381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52137302"/>
        <c:axId val="66582535"/>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52137302"/>
        <c:axId val="66582535"/>
      </c:lineChart>
      <c:catAx>
        <c:axId val="52137302"/>
        <c:scaling>
          <c:orientation val="minMax"/>
        </c:scaling>
        <c:axPos val="b"/>
        <c:delete val="0"/>
        <c:numFmt formatCode="General" sourceLinked="1"/>
        <c:majorTickMark val="none"/>
        <c:minorTickMark val="none"/>
        <c:tickLblPos val="nextTo"/>
        <c:spPr>
          <a:ln w="3175">
            <a:solidFill>
              <a:srgbClr val="808080"/>
            </a:solidFill>
          </a:ln>
        </c:spPr>
        <c:crossAx val="66582535"/>
        <c:crosses val="autoZero"/>
        <c:auto val="1"/>
        <c:lblOffset val="100"/>
        <c:tickLblSkip val="1"/>
        <c:noMultiLvlLbl val="0"/>
      </c:catAx>
      <c:valAx>
        <c:axId val="6658253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2137302"/>
        <c:crossesAt val="1"/>
        <c:crossBetween val="between"/>
        <c:dispUnits/>
      </c:valAx>
      <c:spPr>
        <a:solidFill>
          <a:srgbClr val="FFFFFF"/>
        </a:solidFill>
        <a:ln w="3175">
          <a:noFill/>
        </a:ln>
      </c:spPr>
    </c:plotArea>
    <c:legend>
      <c:legendPos val="r"/>
      <c:layout>
        <c:manualLayout>
          <c:xMode val="edge"/>
          <c:yMode val="edge"/>
          <c:x val="0.11925"/>
          <c:y val="0.85475"/>
          <c:w val="0.69725"/>
          <c:h val="0.145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Net Cash Flows</a:t>
            </a:r>
          </a:p>
        </c:rich>
      </c:tx>
      <c:layout>
        <c:manualLayout>
          <c:xMode val="factor"/>
          <c:yMode val="factor"/>
          <c:x val="-0.0015"/>
          <c:y val="-0.015"/>
        </c:manualLayout>
      </c:layout>
      <c:spPr>
        <a:noFill/>
        <a:ln>
          <a:noFill/>
        </a:ln>
      </c:spPr>
    </c:title>
    <c:plotArea>
      <c:layout>
        <c:manualLayout>
          <c:xMode val="edge"/>
          <c:yMode val="edge"/>
          <c:x val="0.01125"/>
          <c:y val="0.368"/>
          <c:w val="0.97475"/>
          <c:h val="0.5585"/>
        </c:manualLayout>
      </c:layout>
      <c:barChart>
        <c:barDir val="col"/>
        <c:grouping val="clustered"/>
        <c:varyColors val="0"/>
        <c:ser>
          <c:idx val="0"/>
          <c:order val="0"/>
          <c:tx>
            <c:v>Net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 Year 1</c:v>
              </c:pt>
              <c:pt idx="2">
                <c:v> Year 2</c:v>
              </c:pt>
              <c:pt idx="3">
                <c:v> Year 3</c:v>
              </c:pt>
              <c:pt idx="4">
                <c:v> Year 4</c:v>
              </c:pt>
              <c:pt idx="5">
                <c:v> Year 5</c:v>
              </c:pt>
            </c:strLit>
          </c:cat>
          <c:val>
            <c:numRef>
              <c:f>Calculations!$B$111:$G$111</c:f>
              <c:numCache>
                <c:ptCount val="6"/>
                <c:pt idx="0">
                  <c:v>792.25</c:v>
                </c:pt>
                <c:pt idx="1">
                  <c:v>1107.25</c:v>
                </c:pt>
                <c:pt idx="2">
                  <c:v>1142.25</c:v>
                </c:pt>
                <c:pt idx="3">
                  <c:v>1142.25</c:v>
                </c:pt>
                <c:pt idx="4">
                  <c:v>1142.25</c:v>
                </c:pt>
                <c:pt idx="5">
                  <c:v>1142.25</c:v>
                </c:pt>
              </c:numCache>
            </c:numRef>
          </c:val>
        </c:ser>
        <c:overlap val="-25"/>
        <c:gapWidth val="75"/>
        <c:axId val="62371904"/>
        <c:axId val="24476225"/>
      </c:barChart>
      <c:lineChart>
        <c:grouping val="standard"/>
        <c:varyColors val="0"/>
        <c:ser>
          <c:idx val="1"/>
          <c:order val="1"/>
          <c:tx>
            <c:v>Cumulative Net Cash Flow</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'[3]Calculations'!$B$103:$G$103</c:f>
              <c:numCache>
                <c:ptCount val="6"/>
                <c:pt idx="0">
                  <c:v>792.25</c:v>
                </c:pt>
                <c:pt idx="1">
                  <c:v>1899.5</c:v>
                </c:pt>
                <c:pt idx="2">
                  <c:v>3041.75</c:v>
                </c:pt>
                <c:pt idx="3">
                  <c:v>4184</c:v>
                </c:pt>
                <c:pt idx="4">
                  <c:v>5326.25</c:v>
                </c:pt>
                <c:pt idx="5">
                  <c:v>6468.5</c:v>
                </c:pt>
              </c:numCache>
            </c:numRef>
          </c:val>
          <c:smooth val="0"/>
        </c:ser>
        <c:axId val="62371904"/>
        <c:axId val="24476225"/>
      </c:lineChart>
      <c:catAx>
        <c:axId val="62371904"/>
        <c:scaling>
          <c:orientation val="minMax"/>
        </c:scaling>
        <c:axPos val="b"/>
        <c:delete val="0"/>
        <c:numFmt formatCode="General" sourceLinked="1"/>
        <c:majorTickMark val="none"/>
        <c:minorTickMark val="none"/>
        <c:tickLblPos val="nextTo"/>
        <c:spPr>
          <a:ln w="3175">
            <a:solidFill>
              <a:srgbClr val="808080"/>
            </a:solidFill>
          </a:ln>
        </c:spPr>
        <c:crossAx val="24476225"/>
        <c:crosses val="autoZero"/>
        <c:auto val="1"/>
        <c:lblOffset val="100"/>
        <c:tickLblSkip val="1"/>
        <c:noMultiLvlLbl val="0"/>
      </c:catAx>
      <c:valAx>
        <c:axId val="244762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2371904"/>
        <c:crossesAt val="1"/>
        <c:crossBetween val="between"/>
        <c:dispUnits/>
      </c:valAx>
      <c:spPr>
        <a:solidFill>
          <a:srgbClr val="FFFFFF"/>
        </a:solidFill>
        <a:ln w="3175">
          <a:noFill/>
        </a:ln>
      </c:spPr>
    </c:plotArea>
    <c:legend>
      <c:legendPos val="r"/>
      <c:layout>
        <c:manualLayout>
          <c:xMode val="edge"/>
          <c:yMode val="edge"/>
          <c:x val="0.261"/>
          <c:y val="0.938"/>
          <c:w val="0.43775"/>
          <c:h val="0.052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Discounted Cash Flows</a:t>
            </a:r>
          </a:p>
        </c:rich>
      </c:tx>
      <c:layout>
        <c:manualLayout>
          <c:xMode val="factor"/>
          <c:yMode val="factor"/>
          <c:x val="-0.0015"/>
          <c:y val="-0.014"/>
        </c:manualLayout>
      </c:layout>
      <c:spPr>
        <a:noFill/>
        <a:ln>
          <a:noFill/>
        </a:ln>
      </c:spPr>
    </c:title>
    <c:plotArea>
      <c:layout>
        <c:manualLayout>
          <c:xMode val="edge"/>
          <c:yMode val="edge"/>
          <c:x val="0.01125"/>
          <c:y val="0.3485"/>
          <c:w val="0.97475"/>
          <c:h val="0.58225"/>
        </c:manualLayout>
      </c:layout>
      <c:barChart>
        <c:barDir val="col"/>
        <c:grouping val="clustered"/>
        <c:varyColors val="0"/>
        <c:ser>
          <c:idx val="0"/>
          <c:order val="0"/>
          <c:tx>
            <c:v>Discounted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Calculations!$B$114:$G$114</c:f>
              <c:numCache>
                <c:ptCount val="6"/>
                <c:pt idx="0">
                  <c:v>792.25</c:v>
                </c:pt>
                <c:pt idx="1">
                  <c:v>1099.0074441687345</c:v>
                </c:pt>
                <c:pt idx="2">
                  <c:v>1116.9920179931305</c:v>
                </c:pt>
                <c:pt idx="3">
                  <c:v>1095.0902137187554</c:v>
                </c:pt>
                <c:pt idx="4">
                  <c:v>1073.6178565870148</c:v>
                </c:pt>
                <c:pt idx="5">
                  <c:v>1052.566526065701</c:v>
                </c:pt>
              </c:numCache>
            </c:numRef>
          </c:val>
        </c:ser>
        <c:ser>
          <c:idx val="1"/>
          <c:order val="1"/>
          <c:tx>
            <c:v>Cumulative Disc. Cash Flow</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6"/>
              <c:pt idx="0">
                <c:v>Year 0</c:v>
              </c:pt>
              <c:pt idx="1">
                <c:v>Year 1</c:v>
              </c:pt>
              <c:pt idx="2">
                <c:v> Year 2</c:v>
              </c:pt>
              <c:pt idx="3">
                <c:v> Year 3</c:v>
              </c:pt>
              <c:pt idx="4">
                <c:v> Year 4</c:v>
              </c:pt>
              <c:pt idx="5">
                <c:v> Year 5</c:v>
              </c:pt>
            </c:strLit>
          </c:cat>
          <c:val>
            <c:numRef>
              <c:f>Calculations!$B$115:$G$115</c:f>
              <c:numCache>
                <c:ptCount val="6"/>
                <c:pt idx="0">
                  <c:v>792.25</c:v>
                </c:pt>
                <c:pt idx="1">
                  <c:v>1891.2574441687345</c:v>
                </c:pt>
                <c:pt idx="2">
                  <c:v>3008.2494621618653</c:v>
                </c:pt>
                <c:pt idx="3">
                  <c:v>4103.339675880621</c:v>
                </c:pt>
                <c:pt idx="4">
                  <c:v>5176.957532467636</c:v>
                </c:pt>
                <c:pt idx="5">
                  <c:v>6229.524058533338</c:v>
                </c:pt>
              </c:numCache>
            </c:numRef>
          </c:val>
        </c:ser>
        <c:overlap val="-25"/>
        <c:gapWidth val="75"/>
        <c:axId val="18959434"/>
        <c:axId val="36417179"/>
      </c:barChart>
      <c:lineChart>
        <c:grouping val="standard"/>
        <c:varyColors val="0"/>
        <c:ser>
          <c:idx val="2"/>
          <c:order val="2"/>
          <c:tx>
            <c:v>Cumulative Net Cash Flow</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969696"/>
              </a:solidFill>
              <a:ln>
                <a:solidFill>
                  <a:srgbClr val="99CC00"/>
                </a:solidFill>
              </a:ln>
            </c:spPr>
          </c:marker>
          <c:cat>
            <c:strLit>
              <c:ptCount val="1"/>
              <c:pt idx="0">
                <c:v>Year</c:v>
              </c:pt>
            </c:strLit>
          </c:cat>
          <c:val>
            <c:numRef>
              <c:f>Calculations!$B$112:$G$112</c:f>
              <c:numCache>
                <c:ptCount val="6"/>
                <c:pt idx="0">
                  <c:v>792.25</c:v>
                </c:pt>
                <c:pt idx="1">
                  <c:v>1899.5</c:v>
                </c:pt>
                <c:pt idx="2">
                  <c:v>3041.75</c:v>
                </c:pt>
                <c:pt idx="3">
                  <c:v>4184</c:v>
                </c:pt>
                <c:pt idx="4">
                  <c:v>5326.25</c:v>
                </c:pt>
                <c:pt idx="5">
                  <c:v>6468.5</c:v>
                </c:pt>
              </c:numCache>
            </c:numRef>
          </c:val>
          <c:smooth val="0"/>
        </c:ser>
        <c:axId val="18959434"/>
        <c:axId val="36417179"/>
      </c:lineChart>
      <c:catAx>
        <c:axId val="18959434"/>
        <c:scaling>
          <c:orientation val="minMax"/>
        </c:scaling>
        <c:axPos val="b"/>
        <c:delete val="0"/>
        <c:numFmt formatCode="General" sourceLinked="1"/>
        <c:majorTickMark val="none"/>
        <c:minorTickMark val="none"/>
        <c:tickLblPos val="nextTo"/>
        <c:spPr>
          <a:ln w="3175">
            <a:solidFill>
              <a:srgbClr val="808080"/>
            </a:solidFill>
          </a:ln>
        </c:spPr>
        <c:crossAx val="36417179"/>
        <c:crosses val="autoZero"/>
        <c:auto val="1"/>
        <c:lblOffset val="100"/>
        <c:tickLblSkip val="1"/>
        <c:noMultiLvlLbl val="0"/>
      </c:catAx>
      <c:valAx>
        <c:axId val="3641717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18959434"/>
        <c:crossesAt val="1"/>
        <c:crossBetween val="between"/>
        <c:dispUnits/>
      </c:valAx>
      <c:spPr>
        <a:solidFill>
          <a:srgbClr val="FFFFFF"/>
        </a:solidFill>
        <a:ln w="3175">
          <a:noFill/>
        </a:ln>
      </c:spPr>
    </c:plotArea>
    <c:legend>
      <c:legendPos val="r"/>
      <c:layout>
        <c:manualLayout>
          <c:xMode val="edge"/>
          <c:yMode val="edge"/>
          <c:x val="0.08825"/>
          <c:y val="0.94225"/>
          <c:w val="0.783"/>
          <c:h val="0.04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42</xdr:row>
      <xdr:rowOff>85725</xdr:rowOff>
    </xdr:from>
    <xdr:to>
      <xdr:col>5</xdr:col>
      <xdr:colOff>733425</xdr:colOff>
      <xdr:row>59</xdr:row>
      <xdr:rowOff>76200</xdr:rowOff>
    </xdr:to>
    <xdr:graphicFrame>
      <xdr:nvGraphicFramePr>
        <xdr:cNvPr id="1" name="Chart 1"/>
        <xdr:cNvGraphicFramePr/>
      </xdr:nvGraphicFramePr>
      <xdr:xfrm>
        <a:off x="219075" y="6934200"/>
        <a:ext cx="4572000" cy="2743200"/>
      </xdr:xfrm>
      <a:graphic>
        <a:graphicData uri="http://schemas.openxmlformats.org/drawingml/2006/chart">
          <c:chart xmlns:c="http://schemas.openxmlformats.org/drawingml/2006/chart" r:id="rId1"/>
        </a:graphicData>
      </a:graphic>
    </xdr:graphicFrame>
    <xdr:clientData/>
  </xdr:twoCellAnchor>
  <xdr:twoCellAnchor>
    <xdr:from>
      <xdr:col>6</xdr:col>
      <xdr:colOff>390525</xdr:colOff>
      <xdr:row>42</xdr:row>
      <xdr:rowOff>66675</xdr:rowOff>
    </xdr:from>
    <xdr:to>
      <xdr:col>12</xdr:col>
      <xdr:colOff>295275</xdr:colOff>
      <xdr:row>61</xdr:row>
      <xdr:rowOff>28575</xdr:rowOff>
    </xdr:to>
    <xdr:graphicFrame>
      <xdr:nvGraphicFramePr>
        <xdr:cNvPr id="2" name="Chart 2"/>
        <xdr:cNvGraphicFramePr/>
      </xdr:nvGraphicFramePr>
      <xdr:xfrm>
        <a:off x="5305425" y="6915150"/>
        <a:ext cx="4962525" cy="3038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6</xdr:row>
      <xdr:rowOff>95250</xdr:rowOff>
    </xdr:from>
    <xdr:to>
      <xdr:col>8</xdr:col>
      <xdr:colOff>838200</xdr:colOff>
      <xdr:row>32</xdr:row>
      <xdr:rowOff>123825</xdr:rowOff>
    </xdr:to>
    <xdr:graphicFrame>
      <xdr:nvGraphicFramePr>
        <xdr:cNvPr id="1" name="Chart 1"/>
        <xdr:cNvGraphicFramePr/>
      </xdr:nvGraphicFramePr>
      <xdr:xfrm>
        <a:off x="123825" y="1095375"/>
        <a:ext cx="7419975" cy="4238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35</xdr:row>
      <xdr:rowOff>0</xdr:rowOff>
    </xdr:from>
    <xdr:to>
      <xdr:col>8</xdr:col>
      <xdr:colOff>838200</xdr:colOff>
      <xdr:row>63</xdr:row>
      <xdr:rowOff>0</xdr:rowOff>
    </xdr:to>
    <xdr:graphicFrame>
      <xdr:nvGraphicFramePr>
        <xdr:cNvPr id="2" name="Chart 2"/>
        <xdr:cNvGraphicFramePr/>
      </xdr:nvGraphicFramePr>
      <xdr:xfrm>
        <a:off x="123825" y="5695950"/>
        <a:ext cx="7419975" cy="45339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58</xdr:row>
      <xdr:rowOff>0</xdr:rowOff>
    </xdr:from>
    <xdr:to>
      <xdr:col>0</xdr:col>
      <xdr:colOff>47625</xdr:colOff>
      <xdr:row>58</xdr:row>
      <xdr:rowOff>9525</xdr:rowOff>
    </xdr:to>
    <xdr:pic>
      <xdr:nvPicPr>
        <xdr:cNvPr id="1" name="Picture 1" descr="http://i.dell.com/images/global/general/spacer.gif"/>
        <xdr:cNvPicPr preferRelativeResize="1">
          <a:picLocks noChangeAspect="1"/>
        </xdr:cNvPicPr>
      </xdr:nvPicPr>
      <xdr:blipFill>
        <a:blip r:embed="rId1"/>
        <a:stretch>
          <a:fillRect/>
        </a:stretch>
      </xdr:blipFill>
      <xdr:spPr>
        <a:xfrm>
          <a:off x="0" y="10734675"/>
          <a:ext cx="47625" cy="9525"/>
        </a:xfrm>
        <a:prstGeom prst="rect">
          <a:avLst/>
        </a:prstGeom>
        <a:noFill/>
        <a:ln w="9525" cmpd="sng">
          <a:noFill/>
        </a:ln>
      </xdr:spPr>
    </xdr:pic>
    <xdr:clientData/>
  </xdr:twoCellAnchor>
  <xdr:twoCellAnchor editAs="oneCell">
    <xdr:from>
      <xdr:col>0</xdr:col>
      <xdr:colOff>0</xdr:colOff>
      <xdr:row>62</xdr:row>
      <xdr:rowOff>0</xdr:rowOff>
    </xdr:from>
    <xdr:to>
      <xdr:col>0</xdr:col>
      <xdr:colOff>9525</xdr:colOff>
      <xdr:row>62</xdr:row>
      <xdr:rowOff>9525</xdr:rowOff>
    </xdr:to>
    <xdr:pic>
      <xdr:nvPicPr>
        <xdr:cNvPr id="2" name="Picture 2" descr="http://welcome.hp-ww.com/img/s.gif"/>
        <xdr:cNvPicPr preferRelativeResize="1">
          <a:picLocks noChangeAspect="1"/>
        </xdr:cNvPicPr>
      </xdr:nvPicPr>
      <xdr:blipFill>
        <a:blip r:embed="rId2"/>
        <a:stretch>
          <a:fillRect/>
        </a:stretch>
      </xdr:blipFill>
      <xdr:spPr>
        <a:xfrm>
          <a:off x="0" y="11496675"/>
          <a:ext cx="9525" cy="9525"/>
        </a:xfrm>
        <a:prstGeom prst="rect">
          <a:avLst/>
        </a:prstGeom>
        <a:noFill/>
        <a:ln w="9525" cmpd="sng">
          <a:noFill/>
        </a:ln>
      </xdr:spPr>
    </xdr:pic>
    <xdr:clientData/>
  </xdr:twoCellAnchor>
  <xdr:twoCellAnchor editAs="oneCell">
    <xdr:from>
      <xdr:col>0</xdr:col>
      <xdr:colOff>0</xdr:colOff>
      <xdr:row>63</xdr:row>
      <xdr:rowOff>0</xdr:rowOff>
    </xdr:from>
    <xdr:to>
      <xdr:col>0</xdr:col>
      <xdr:colOff>9525</xdr:colOff>
      <xdr:row>63</xdr:row>
      <xdr:rowOff>9525</xdr:rowOff>
    </xdr:to>
    <xdr:pic>
      <xdr:nvPicPr>
        <xdr:cNvPr id="3" name="Picture 3" descr="http://welcome.hp-ww.com/img/s.gif"/>
        <xdr:cNvPicPr preferRelativeResize="1">
          <a:picLocks noChangeAspect="1"/>
        </xdr:cNvPicPr>
      </xdr:nvPicPr>
      <xdr:blipFill>
        <a:blip r:embed="rId2"/>
        <a:stretch>
          <a:fillRect/>
        </a:stretch>
      </xdr:blipFill>
      <xdr:spPr>
        <a:xfrm>
          <a:off x="0" y="116871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l-web.dropbox.com/DOCUME~1/6cb14/LOCALS~1/Temp/Temporary%20Directory%203%20for%20Green%20IT%20project.zip/Copy%20of%20Original%20ECM-bd.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l-web.dropbox.com/Users/Severs/Downloads/ECM001_doublesidedprinting_20100118%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4as34\Desktop\ECM_withgraph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s_Outputs"/>
      <sheetName val="Calculations"/>
      <sheetName val="Environment (DLO)"/>
      <sheetName val="Projected Savings"/>
      <sheetName val="Graphs"/>
    </sheetNames>
    <sheetDataSet>
      <sheetData sheetId="1">
        <row r="9">
          <cell r="B9">
            <v>100</v>
          </cell>
        </row>
        <row r="23">
          <cell r="B23">
            <v>1</v>
          </cell>
          <cell r="D23">
            <v>1</v>
          </cell>
        </row>
        <row r="24">
          <cell r="B24">
            <v>2</v>
          </cell>
          <cell r="D24">
            <v>1</v>
          </cell>
        </row>
        <row r="25">
          <cell r="B25">
            <v>2</v>
          </cell>
          <cell r="D25">
            <v>1</v>
          </cell>
        </row>
        <row r="26">
          <cell r="B26">
            <v>2</v>
          </cell>
          <cell r="D26">
            <v>1</v>
          </cell>
        </row>
        <row r="27">
          <cell r="B27" t="str">
            <v>-</v>
          </cell>
          <cell r="D27">
            <v>1</v>
          </cell>
        </row>
        <row r="28">
          <cell r="B28" t="str">
            <v>-</v>
          </cell>
          <cell r="D28">
            <v>1</v>
          </cell>
        </row>
        <row r="29">
          <cell r="B29">
            <v>50</v>
          </cell>
        </row>
        <row r="34">
          <cell r="B34">
            <v>100</v>
          </cell>
          <cell r="C34">
            <v>3456</v>
          </cell>
          <cell r="D34">
            <v>2345</v>
          </cell>
          <cell r="E34">
            <v>12500</v>
          </cell>
          <cell r="F34">
            <v>100</v>
          </cell>
          <cell r="G34">
            <v>100</v>
          </cell>
        </row>
        <row r="35">
          <cell r="B35">
            <v>0.1</v>
          </cell>
          <cell r="C35">
            <v>0.7</v>
          </cell>
          <cell r="D35">
            <v>0.7</v>
          </cell>
          <cell r="E35">
            <v>0.7</v>
          </cell>
          <cell r="F35">
            <v>0.7</v>
          </cell>
          <cell r="G35">
            <v>0.7</v>
          </cell>
        </row>
        <row r="36">
          <cell r="B36">
            <v>0.05</v>
          </cell>
          <cell r="C36">
            <v>0.05</v>
          </cell>
          <cell r="D36">
            <v>0.05</v>
          </cell>
          <cell r="E36">
            <v>0.05</v>
          </cell>
          <cell r="F36">
            <v>0.05</v>
          </cell>
          <cell r="G36">
            <v>0.05</v>
          </cell>
        </row>
        <row r="38">
          <cell r="B38">
            <v>0</v>
          </cell>
          <cell r="C38">
            <v>0</v>
          </cell>
          <cell r="D38">
            <v>0</v>
          </cell>
          <cell r="E38">
            <v>0</v>
          </cell>
          <cell r="F38">
            <v>0</v>
          </cell>
          <cell r="G38">
            <v>0</v>
          </cell>
        </row>
        <row r="39">
          <cell r="B39">
            <v>10</v>
          </cell>
          <cell r="C39">
            <v>1</v>
          </cell>
          <cell r="D39">
            <v>0</v>
          </cell>
          <cell r="E39">
            <v>0</v>
          </cell>
          <cell r="F39">
            <v>0</v>
          </cell>
          <cell r="G39">
            <v>0</v>
          </cell>
        </row>
        <row r="40">
          <cell r="B40">
            <v>50</v>
          </cell>
        </row>
        <row r="41">
          <cell r="B41">
            <v>0.5</v>
          </cell>
        </row>
        <row r="42">
          <cell r="B42">
            <v>0.2</v>
          </cell>
        </row>
        <row r="43">
          <cell r="B43">
            <v>499.99</v>
          </cell>
        </row>
        <row r="44">
          <cell r="B44">
            <v>0</v>
          </cell>
        </row>
        <row r="45">
          <cell r="B45">
            <v>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 &amp; References"/>
    </sheetNames>
    <sheetDataSet>
      <sheetData sheetId="1">
        <row r="19">
          <cell r="B19">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Executive Summary"/>
      <sheetName val="Assumptions"/>
      <sheetName val="Inputs"/>
      <sheetName val="Calculations"/>
      <sheetName val="Outputs"/>
      <sheetName val="Graphs"/>
      <sheetName val="References"/>
    </sheetNames>
    <sheetDataSet>
      <sheetData sheetId="4">
        <row r="103">
          <cell r="B103">
            <v>792.25</v>
          </cell>
          <cell r="C103">
            <v>1899.5</v>
          </cell>
          <cell r="D103">
            <v>3041.75</v>
          </cell>
          <cell r="E103">
            <v>4184</v>
          </cell>
          <cell r="F103">
            <v>5326.25</v>
          </cell>
          <cell r="G103">
            <v>6468.5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http://ecenter.colorado.edu/energy/projects/green_computing.html" TargetMode="External" /><Relationship Id="rId2" Type="http://schemas.openxmlformats.org/officeDocument/2006/relationships/hyperlink" Target="http://www.thinkgreenalliance.com/news/5-smart-green-ways-to-save-money-for-your-business" TargetMode="External" /><Relationship Id="rId3" Type="http://schemas.openxmlformats.org/officeDocument/2006/relationships/hyperlink" Target="http://www.officedepot.com/a/browse/copy-and-multipurpose-paper-white/N=4+4224/" TargetMode="External" /><Relationship Id="rId4" Type="http://schemas.openxmlformats.org/officeDocument/2006/relationships/hyperlink" Target="http://www.staples.ca/ENG/Catalog/cat_class.asp?CatIds=3%2C144%2C2860,4710&amp;name=CA%5FCL%5FRecycledCases" TargetMode="External" /><Relationship Id="rId5" Type="http://schemas.openxmlformats.org/officeDocument/2006/relationships/hyperlink" Target="http://www.payscale.com/research/CA/Certification=Project_Management_Professional_%28PMP%29/Hourly_Rate" TargetMode="External" /><Relationship Id="rId6" Type="http://schemas.openxmlformats.org/officeDocument/2006/relationships/hyperlink" Target="http://www.conservatree.org/learn/EnviroIssues/TreeStats.shtml" TargetMode="External" /><Relationship Id="rId7" Type="http://schemas.openxmlformats.org/officeDocument/2006/relationships/hyperlink" Target="http://www.edf.org/papercalculator/index.cfm?action=papers" TargetMode="External" /><Relationship Id="rId8" Type="http://schemas.openxmlformats.org/officeDocument/2006/relationships/hyperlink" Target="http://www.catalystpaper.ca/" TargetMode="External" /><Relationship Id="rId9" Type="http://schemas.openxmlformats.org/officeDocument/2006/relationships/hyperlink" Target="http://www.fedex.com/ratefinder/home?cc=CA&amp;language=en&amp;locId=express" TargetMode="External" /><Relationship Id="rId10" Type="http://schemas.openxmlformats.org/officeDocument/2006/relationships/hyperlink" Target="http://www.bankofcanada.ca/en/rates/bonds.html" TargetMode="External" /><Relationship Id="rId11" Type="http://schemas.openxmlformats.org/officeDocument/2006/relationships/hyperlink" Target="http://www.staples.ca/" TargetMode="External" /><Relationship Id="rId12" Type="http://schemas.openxmlformats.org/officeDocument/2006/relationships/hyperlink" Target="http://www.dell.com/" TargetMode="External" /><Relationship Id="rId13" Type="http://schemas.openxmlformats.org/officeDocument/2006/relationships/hyperlink" Target="http://www.hp.com/" TargetMode="External" /><Relationship Id="rId14"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N71"/>
  <sheetViews>
    <sheetView view="pageLayout" workbookViewId="0" topLeftCell="A30">
      <selection activeCell="E64" sqref="E64:F66"/>
    </sheetView>
  </sheetViews>
  <sheetFormatPr defaultColWidth="11.00390625" defaultRowHeight="12.75"/>
  <cols>
    <col min="1" max="2" width="11.00390625" style="128" customWidth="1"/>
    <col min="3" max="3" width="11.125" style="128" customWidth="1"/>
    <col min="4" max="4" width="9.125" style="128" customWidth="1"/>
    <col min="5" max="5" width="11.00390625" style="128" customWidth="1"/>
    <col min="6" max="6" width="11.25390625" style="128" customWidth="1"/>
    <col min="7" max="7" width="11.375" style="128" customWidth="1"/>
    <col min="8" max="8" width="8.875" style="128" customWidth="1"/>
    <col min="9" max="9" width="11.00390625" style="128" customWidth="1"/>
    <col min="10" max="10" width="13.00390625" style="128" customWidth="1"/>
    <col min="11" max="11" width="11.00390625" style="128" customWidth="1"/>
    <col min="12" max="12" width="11.125" style="128" customWidth="1"/>
    <col min="13" max="13" width="5.75390625" style="128" customWidth="1"/>
    <col min="14" max="16384" width="11.00390625" style="128" customWidth="1"/>
  </cols>
  <sheetData>
    <row r="1" spans="1:14" ht="15.75" customHeight="1">
      <c r="A1" s="550" t="s">
        <v>334</v>
      </c>
      <c r="B1" s="551"/>
      <c r="C1" s="551"/>
      <c r="D1" s="551"/>
      <c r="E1" s="551"/>
      <c r="F1" s="551"/>
      <c r="G1" s="551"/>
      <c r="H1" s="551"/>
      <c r="I1" s="551"/>
      <c r="J1" s="551"/>
      <c r="K1" s="551"/>
      <c r="L1" s="551"/>
      <c r="M1" s="551"/>
      <c r="N1" s="551"/>
    </row>
    <row r="2" spans="1:14" ht="12.75">
      <c r="A2" s="551"/>
      <c r="B2" s="551"/>
      <c r="C2" s="551"/>
      <c r="D2" s="551"/>
      <c r="E2" s="551"/>
      <c r="F2" s="551"/>
      <c r="G2" s="551"/>
      <c r="H2" s="551"/>
      <c r="I2" s="551"/>
      <c r="J2" s="551"/>
      <c r="K2" s="551"/>
      <c r="L2" s="551"/>
      <c r="M2" s="551"/>
      <c r="N2" s="551"/>
    </row>
    <row r="3" spans="1:14" ht="13.5" customHeight="1">
      <c r="A3" s="552"/>
      <c r="B3" s="552"/>
      <c r="C3" s="552"/>
      <c r="D3" s="552"/>
      <c r="E3" s="552"/>
      <c r="F3" s="552"/>
      <c r="G3" s="552"/>
      <c r="H3" s="552"/>
      <c r="I3" s="552"/>
      <c r="J3" s="552"/>
      <c r="K3" s="552"/>
      <c r="L3" s="552"/>
      <c r="M3" s="552"/>
      <c r="N3" s="552"/>
    </row>
    <row r="4" spans="1:14" ht="12.75">
      <c r="A4" s="122"/>
      <c r="B4" s="122"/>
      <c r="C4" s="122"/>
      <c r="D4" s="122"/>
      <c r="E4" s="122"/>
      <c r="F4" s="122"/>
      <c r="G4" s="122"/>
      <c r="H4" s="122"/>
      <c r="I4" s="122"/>
      <c r="J4" s="122"/>
      <c r="K4" s="122"/>
      <c r="L4" s="122"/>
      <c r="M4" s="122"/>
      <c r="N4" s="122"/>
    </row>
    <row r="5" spans="1:14" ht="12.75">
      <c r="A5" s="129" t="s">
        <v>335</v>
      </c>
      <c r="B5" s="122"/>
      <c r="C5" s="122"/>
      <c r="D5" s="122"/>
      <c r="E5" s="122"/>
      <c r="F5" s="122"/>
      <c r="G5" s="122"/>
      <c r="H5" s="122"/>
      <c r="I5" s="122"/>
      <c r="J5" s="122"/>
      <c r="K5" s="122"/>
      <c r="L5" s="122"/>
      <c r="M5" s="122"/>
      <c r="N5" s="122"/>
    </row>
    <row r="6" spans="1:14" ht="12.75" customHeight="1">
      <c r="A6" s="130"/>
      <c r="B6" s="130"/>
      <c r="C6" s="130"/>
      <c r="D6" s="130"/>
      <c r="E6" s="130"/>
      <c r="F6" s="130"/>
      <c r="G6" s="130"/>
      <c r="H6" s="130"/>
      <c r="I6" s="130"/>
      <c r="J6" s="130"/>
      <c r="K6" s="130"/>
      <c r="L6" s="130"/>
      <c r="M6" s="131"/>
      <c r="N6" s="131"/>
    </row>
    <row r="7" spans="1:14" ht="12.75">
      <c r="A7" s="549" t="s">
        <v>181</v>
      </c>
      <c r="B7" s="553"/>
      <c r="C7" s="553"/>
      <c r="D7" s="553"/>
      <c r="E7" s="553"/>
      <c r="F7" s="553"/>
      <c r="G7" s="553"/>
      <c r="H7" s="553"/>
      <c r="I7" s="553"/>
      <c r="J7" s="553"/>
      <c r="K7" s="553"/>
      <c r="L7" s="553"/>
      <c r="M7" s="553"/>
      <c r="N7" s="553"/>
    </row>
    <row r="8" spans="1:14" ht="12.75">
      <c r="A8" s="553"/>
      <c r="B8" s="553"/>
      <c r="C8" s="553"/>
      <c r="D8" s="553"/>
      <c r="E8" s="553"/>
      <c r="F8" s="553"/>
      <c r="G8" s="553"/>
      <c r="H8" s="553"/>
      <c r="I8" s="553"/>
      <c r="J8" s="553"/>
      <c r="K8" s="553"/>
      <c r="L8" s="553"/>
      <c r="M8" s="553"/>
      <c r="N8" s="553"/>
    </row>
    <row r="9" spans="1:14" ht="12.75">
      <c r="A9" s="553"/>
      <c r="B9" s="553"/>
      <c r="C9" s="553"/>
      <c r="D9" s="553"/>
      <c r="E9" s="553"/>
      <c r="F9" s="553"/>
      <c r="G9" s="553"/>
      <c r="H9" s="553"/>
      <c r="I9" s="553"/>
      <c r="J9" s="553"/>
      <c r="K9" s="553"/>
      <c r="L9" s="553"/>
      <c r="M9" s="553"/>
      <c r="N9" s="553"/>
    </row>
    <row r="10" spans="1:14" ht="12.75">
      <c r="A10" s="18"/>
      <c r="B10" s="18"/>
      <c r="C10" s="18"/>
      <c r="D10" s="18"/>
      <c r="E10" s="18"/>
      <c r="F10" s="18"/>
      <c r="G10" s="18"/>
      <c r="H10" s="18"/>
      <c r="I10" s="18"/>
      <c r="J10" s="18"/>
      <c r="K10" s="18"/>
      <c r="L10" s="18"/>
      <c r="M10" s="18"/>
      <c r="N10" s="18"/>
    </row>
    <row r="11" spans="1:14" ht="12.75">
      <c r="A11" s="549" t="s">
        <v>336</v>
      </c>
      <c r="B11" s="553"/>
      <c r="C11" s="553"/>
      <c r="D11" s="553"/>
      <c r="E11" s="553"/>
      <c r="F11" s="553"/>
      <c r="G11" s="553"/>
      <c r="H11" s="553"/>
      <c r="I11" s="553"/>
      <c r="J11" s="553"/>
      <c r="K11" s="553"/>
      <c r="L11" s="553"/>
      <c r="M11" s="553"/>
      <c r="N11" s="553"/>
    </row>
    <row r="12" spans="1:14" ht="12.75">
      <c r="A12" s="553"/>
      <c r="B12" s="553"/>
      <c r="C12" s="553"/>
      <c r="D12" s="553"/>
      <c r="E12" s="553"/>
      <c r="F12" s="553"/>
      <c r="G12" s="553"/>
      <c r="H12" s="553"/>
      <c r="I12" s="553"/>
      <c r="J12" s="553"/>
      <c r="K12" s="553"/>
      <c r="L12" s="553"/>
      <c r="M12" s="553"/>
      <c r="N12" s="553"/>
    </row>
    <row r="13" spans="1:14" ht="12.75">
      <c r="A13" s="553"/>
      <c r="B13" s="553"/>
      <c r="C13" s="553"/>
      <c r="D13" s="553"/>
      <c r="E13" s="553"/>
      <c r="F13" s="553"/>
      <c r="G13" s="553"/>
      <c r="H13" s="553"/>
      <c r="I13" s="553"/>
      <c r="J13" s="553"/>
      <c r="K13" s="553"/>
      <c r="L13" s="553"/>
      <c r="M13" s="553"/>
      <c r="N13" s="553"/>
    </row>
    <row r="14" spans="1:14" ht="12.75">
      <c r="A14" s="553"/>
      <c r="B14" s="553"/>
      <c r="C14" s="553"/>
      <c r="D14" s="553"/>
      <c r="E14" s="553"/>
      <c r="F14" s="553"/>
      <c r="G14" s="553"/>
      <c r="H14" s="553"/>
      <c r="I14" s="553"/>
      <c r="J14" s="553"/>
      <c r="K14" s="553"/>
      <c r="L14" s="553"/>
      <c r="M14" s="553"/>
      <c r="N14" s="553"/>
    </row>
    <row r="15" spans="1:14" ht="12.75">
      <c r="A15" s="18"/>
      <c r="B15" s="18"/>
      <c r="C15" s="18"/>
      <c r="D15" s="18"/>
      <c r="E15" s="18"/>
      <c r="F15" s="18"/>
      <c r="G15" s="18"/>
      <c r="H15" s="18"/>
      <c r="I15" s="18"/>
      <c r="J15" s="18"/>
      <c r="K15" s="18"/>
      <c r="L15" s="18"/>
      <c r="M15" s="18"/>
      <c r="N15" s="18"/>
    </row>
    <row r="16" spans="1:14" ht="12.75">
      <c r="A16" s="120" t="s">
        <v>24</v>
      </c>
      <c r="B16" s="18"/>
      <c r="C16" s="18"/>
      <c r="D16" s="18"/>
      <c r="E16" s="18"/>
      <c r="F16" s="18"/>
      <c r="G16" s="18"/>
      <c r="H16" s="18"/>
      <c r="I16" s="18"/>
      <c r="J16" s="18"/>
      <c r="K16" s="18"/>
      <c r="L16" s="18"/>
      <c r="M16" s="18"/>
      <c r="N16" s="18"/>
    </row>
    <row r="17" spans="1:14" ht="12.75">
      <c r="A17" s="549" t="s">
        <v>223</v>
      </c>
      <c r="B17" s="549"/>
      <c r="C17" s="549"/>
      <c r="D17" s="549"/>
      <c r="E17" s="549"/>
      <c r="F17" s="549"/>
      <c r="G17" s="549"/>
      <c r="H17" s="549"/>
      <c r="I17" s="549"/>
      <c r="J17" s="549"/>
      <c r="K17" s="549"/>
      <c r="L17" s="549"/>
      <c r="M17" s="549"/>
      <c r="N17" s="131"/>
    </row>
    <row r="18" spans="1:14" ht="12.75">
      <c r="A18" s="549"/>
      <c r="B18" s="549"/>
      <c r="C18" s="549"/>
      <c r="D18" s="549"/>
      <c r="E18" s="549"/>
      <c r="F18" s="549"/>
      <c r="G18" s="549"/>
      <c r="H18" s="549"/>
      <c r="I18" s="549"/>
      <c r="J18" s="549"/>
      <c r="K18" s="549"/>
      <c r="L18" s="549"/>
      <c r="M18" s="549"/>
      <c r="N18" s="131"/>
    </row>
    <row r="19" spans="1:14" ht="12.75">
      <c r="A19" s="549"/>
      <c r="B19" s="549"/>
      <c r="C19" s="549"/>
      <c r="D19" s="549"/>
      <c r="E19" s="549"/>
      <c r="F19" s="549"/>
      <c r="G19" s="549"/>
      <c r="H19" s="549"/>
      <c r="I19" s="549"/>
      <c r="J19" s="549"/>
      <c r="K19" s="549"/>
      <c r="L19" s="549"/>
      <c r="M19" s="549"/>
      <c r="N19" s="131"/>
    </row>
    <row r="20" spans="1:14" ht="12.75">
      <c r="A20" s="132"/>
      <c r="B20" s="132"/>
      <c r="C20" s="132"/>
      <c r="D20" s="132"/>
      <c r="E20" s="132"/>
      <c r="F20" s="132"/>
      <c r="G20" s="132"/>
      <c r="H20" s="132"/>
      <c r="I20" s="132"/>
      <c r="J20" s="132"/>
      <c r="K20" s="132"/>
      <c r="L20" s="132"/>
      <c r="M20" s="132"/>
      <c r="N20" s="131"/>
    </row>
    <row r="21" spans="1:14" ht="12.75">
      <c r="A21" s="131" t="s">
        <v>224</v>
      </c>
      <c r="B21" s="131"/>
      <c r="C21" s="131"/>
      <c r="D21" s="131"/>
      <c r="E21" s="131"/>
      <c r="F21" s="131"/>
      <c r="G21" s="131"/>
      <c r="H21" s="131"/>
      <c r="I21" s="131"/>
      <c r="J21" s="131"/>
      <c r="K21" s="131"/>
      <c r="L21" s="131"/>
      <c r="M21" s="131"/>
      <c r="N21" s="131"/>
    </row>
    <row r="22" spans="1:14" ht="12.75">
      <c r="A22" s="131" t="s">
        <v>319</v>
      </c>
      <c r="B22" s="133"/>
      <c r="C22" s="131"/>
      <c r="D22" s="131"/>
      <c r="E22" s="131"/>
      <c r="F22" s="131"/>
      <c r="G22" s="131"/>
      <c r="H22" s="131"/>
      <c r="I22" s="131"/>
      <c r="J22" s="131"/>
      <c r="K22" s="131"/>
      <c r="L22" s="131"/>
      <c r="M22" s="131"/>
      <c r="N22" s="131"/>
    </row>
    <row r="23" spans="1:14" ht="12.75">
      <c r="A23" s="131"/>
      <c r="B23" s="131"/>
      <c r="C23" s="131"/>
      <c r="D23" s="131"/>
      <c r="E23" s="131"/>
      <c r="F23" s="131"/>
      <c r="G23" s="131"/>
      <c r="H23" s="131"/>
      <c r="I23" s="131"/>
      <c r="J23" s="131"/>
      <c r="K23" s="131"/>
      <c r="L23" s="131"/>
      <c r="M23" s="131"/>
      <c r="N23" s="131"/>
    </row>
    <row r="24" spans="1:14" ht="12.75">
      <c r="A24" s="131"/>
      <c r="B24" s="131"/>
      <c r="C24" s="131"/>
      <c r="D24" s="131"/>
      <c r="E24" s="131"/>
      <c r="F24" s="131"/>
      <c r="G24" s="131"/>
      <c r="H24" s="131"/>
      <c r="I24" s="131"/>
      <c r="J24" s="131"/>
      <c r="K24" s="131"/>
      <c r="L24" s="131"/>
      <c r="M24" s="131"/>
      <c r="N24" s="131"/>
    </row>
    <row r="25" spans="1:14" ht="12.75">
      <c r="A25" s="131" t="s">
        <v>225</v>
      </c>
      <c r="B25" s="131"/>
      <c r="C25" s="131"/>
      <c r="D25" s="134">
        <f>Inputs!B15</f>
        <v>100</v>
      </c>
      <c r="E25" s="131" t="s">
        <v>204</v>
      </c>
      <c r="F25" s="131"/>
      <c r="G25" s="131"/>
      <c r="H25" s="134">
        <f>Inputs!B26</f>
        <v>20</v>
      </c>
      <c r="I25" s="131" t="s">
        <v>203</v>
      </c>
      <c r="J25" s="131"/>
      <c r="K25" s="131"/>
      <c r="L25" s="131"/>
      <c r="M25" s="135"/>
      <c r="N25" s="131"/>
    </row>
    <row r="26" spans="1:14" ht="12.75">
      <c r="A26" s="136">
        <f>Inputs!B18</f>
        <v>0.4</v>
      </c>
      <c r="B26" s="131" t="s">
        <v>296</v>
      </c>
      <c r="C26" s="131"/>
      <c r="D26" s="131"/>
      <c r="E26" s="136">
        <f>Inputs!B19</f>
        <v>0.25</v>
      </c>
      <c r="F26" s="131" t="s">
        <v>297</v>
      </c>
      <c r="G26" s="131"/>
      <c r="H26" s="136">
        <f>Inputs!B20</f>
        <v>0.2</v>
      </c>
      <c r="I26" s="131" t="s">
        <v>298</v>
      </c>
      <c r="J26" s="131"/>
      <c r="K26" s="136">
        <f>Inputs!B21</f>
        <v>0.08</v>
      </c>
      <c r="L26" s="131" t="s">
        <v>299</v>
      </c>
      <c r="M26" s="131"/>
      <c r="N26" s="131"/>
    </row>
    <row r="27" spans="1:14" ht="12.75">
      <c r="A27" s="136">
        <f>Inputs!B23</f>
        <v>0.04</v>
      </c>
      <c r="B27" s="131" t="s">
        <v>300</v>
      </c>
      <c r="C27" s="131"/>
      <c r="D27" s="131"/>
      <c r="E27" s="131"/>
      <c r="F27" s="136">
        <f>Inputs!B22</f>
        <v>0.03</v>
      </c>
      <c r="G27" s="131" t="s">
        <v>76</v>
      </c>
      <c r="H27" s="131"/>
      <c r="I27" s="131"/>
      <c r="J27" s="131"/>
      <c r="K27" s="131"/>
      <c r="L27" s="131"/>
      <c r="M27" s="131"/>
      <c r="N27" s="131"/>
    </row>
    <row r="28" spans="1:14" ht="12.75">
      <c r="A28" s="131"/>
      <c r="B28" s="131"/>
      <c r="C28" s="131"/>
      <c r="D28" s="131"/>
      <c r="E28" s="131"/>
      <c r="F28" s="131"/>
      <c r="G28" s="131"/>
      <c r="H28" s="131"/>
      <c r="I28" s="131"/>
      <c r="J28" s="131"/>
      <c r="K28" s="131"/>
      <c r="L28" s="131"/>
      <c r="M28" s="131"/>
      <c r="N28" s="131"/>
    </row>
    <row r="29" spans="1:14" ht="12.75">
      <c r="A29" s="135" t="s">
        <v>75</v>
      </c>
      <c r="B29" s="131"/>
      <c r="C29" s="131"/>
      <c r="D29" s="131"/>
      <c r="E29" s="131"/>
      <c r="F29" s="134">
        <f>Inputs!B34</f>
        <v>0</v>
      </c>
      <c r="G29" s="131" t="s">
        <v>301</v>
      </c>
      <c r="H29" s="131"/>
      <c r="I29" s="134">
        <f>Inputs!B35</f>
        <v>2</v>
      </c>
      <c r="J29" s="131" t="s">
        <v>302</v>
      </c>
      <c r="K29" s="131"/>
      <c r="L29" s="134">
        <f>Inputs!B36</f>
        <v>2</v>
      </c>
      <c r="M29" s="131" t="s">
        <v>303</v>
      </c>
      <c r="N29" s="131"/>
    </row>
    <row r="30" spans="1:14" ht="12.75">
      <c r="A30" s="131" t="s">
        <v>20</v>
      </c>
      <c r="B30" s="134">
        <f>Inputs!B37</f>
        <v>2</v>
      </c>
      <c r="C30" s="131" t="s">
        <v>74</v>
      </c>
      <c r="D30" s="131"/>
      <c r="E30" s="134">
        <f>Inputs!B38</f>
        <v>2</v>
      </c>
      <c r="F30" s="131" t="s">
        <v>73</v>
      </c>
      <c r="G30" s="131"/>
      <c r="H30" s="134">
        <f>Inputs!B39</f>
        <v>3</v>
      </c>
      <c r="I30" s="135" t="s">
        <v>304</v>
      </c>
      <c r="J30" s="131"/>
      <c r="K30" s="131"/>
      <c r="L30" s="131"/>
      <c r="M30" s="131"/>
      <c r="N30" s="131"/>
    </row>
    <row r="31" spans="1:14" ht="12.75">
      <c r="A31" s="131" t="s">
        <v>305</v>
      </c>
      <c r="B31" s="131"/>
      <c r="C31" s="131"/>
      <c r="D31" s="131"/>
      <c r="E31" s="131"/>
      <c r="F31" s="137">
        <f>Inputs!B55</f>
        <v>50</v>
      </c>
      <c r="G31" s="131" t="s">
        <v>306</v>
      </c>
      <c r="H31" s="131"/>
      <c r="I31" s="131"/>
      <c r="J31" s="131"/>
      <c r="K31" s="131"/>
      <c r="L31" s="131"/>
      <c r="M31" s="131"/>
      <c r="N31" s="131"/>
    </row>
    <row r="32" spans="1:14" ht="12.75">
      <c r="A32" s="131"/>
      <c r="B32" s="131"/>
      <c r="C32" s="131"/>
      <c r="D32" s="131"/>
      <c r="E32" s="131"/>
      <c r="F32" s="131"/>
      <c r="G32" s="131"/>
      <c r="H32" s="131"/>
      <c r="I32" s="131"/>
      <c r="J32" s="131"/>
      <c r="K32" s="131"/>
      <c r="L32" s="131"/>
      <c r="M32" s="131"/>
      <c r="N32" s="131"/>
    </row>
    <row r="33" spans="1:14" ht="12.75">
      <c r="A33" s="131"/>
      <c r="B33" s="131"/>
      <c r="C33" s="131"/>
      <c r="D33" s="131"/>
      <c r="E33" s="131"/>
      <c r="F33" s="131"/>
      <c r="G33" s="131"/>
      <c r="H33" s="131"/>
      <c r="I33" s="131"/>
      <c r="J33" s="131"/>
      <c r="K33" s="131"/>
      <c r="L33" s="131"/>
      <c r="M33" s="131"/>
      <c r="N33" s="131"/>
    </row>
    <row r="34" spans="1:14" ht="12.75">
      <c r="A34" s="131" t="s">
        <v>202</v>
      </c>
      <c r="B34" s="136">
        <f>Inputs!B16</f>
        <v>0.5</v>
      </c>
      <c r="C34" s="131" t="s">
        <v>201</v>
      </c>
      <c r="D34" s="131"/>
      <c r="E34" s="131"/>
      <c r="F34" s="131"/>
      <c r="G34" s="136">
        <f>Inputs!B51</f>
        <v>0.05</v>
      </c>
      <c r="H34" s="131" t="s">
        <v>307</v>
      </c>
      <c r="I34" s="131"/>
      <c r="J34" s="131"/>
      <c r="K34" s="131"/>
      <c r="L34" s="131"/>
      <c r="M34" s="131"/>
      <c r="N34" s="131"/>
    </row>
    <row r="35" spans="1:14" ht="12.75">
      <c r="A35" s="131" t="s">
        <v>308</v>
      </c>
      <c r="B35" s="131"/>
      <c r="C35" s="131"/>
      <c r="D35" s="131"/>
      <c r="E35" s="131" t="s">
        <v>325</v>
      </c>
      <c r="F35" s="131"/>
      <c r="G35" s="131"/>
      <c r="H35" s="131"/>
      <c r="I35" s="134">
        <f>Inputs!B59</f>
        <v>0</v>
      </c>
      <c r="J35" s="131" t="s">
        <v>22</v>
      </c>
      <c r="K35" s="138"/>
      <c r="L35" s="139">
        <f>Inputs!B58</f>
        <v>499.99</v>
      </c>
      <c r="M35" s="131" t="s">
        <v>23</v>
      </c>
      <c r="N35" s="131"/>
    </row>
    <row r="36" spans="1:14" ht="12.75">
      <c r="A36" s="131" t="s">
        <v>326</v>
      </c>
      <c r="B36" s="131"/>
      <c r="C36" s="131"/>
      <c r="D36" s="131"/>
      <c r="E36" s="134">
        <f>Inputs!B53</f>
        <v>10</v>
      </c>
      <c r="F36" s="131" t="s">
        <v>327</v>
      </c>
      <c r="G36" s="131"/>
      <c r="H36" s="139">
        <f>Inputs!B52</f>
        <v>0</v>
      </c>
      <c r="I36" s="131" t="s">
        <v>328</v>
      </c>
      <c r="J36" s="131"/>
      <c r="K36" s="131"/>
      <c r="L36" s="131"/>
      <c r="M36" s="131"/>
      <c r="N36" s="131"/>
    </row>
    <row r="37" spans="1:14" ht="12.75">
      <c r="A37" s="131" t="s">
        <v>329</v>
      </c>
      <c r="B37" s="140">
        <f>Inputs!B56</f>
        <v>0.5</v>
      </c>
      <c r="C37" s="131" t="s">
        <v>330</v>
      </c>
      <c r="D37" s="131"/>
      <c r="E37" s="137">
        <f>Inputs!B55</f>
        <v>50</v>
      </c>
      <c r="F37" s="131" t="s">
        <v>200</v>
      </c>
      <c r="G37" s="131"/>
      <c r="H37" s="131"/>
      <c r="I37" s="131"/>
      <c r="J37" s="131"/>
      <c r="K37" s="131"/>
      <c r="L37" s="131"/>
      <c r="M37" s="131"/>
      <c r="N37" s="131"/>
    </row>
    <row r="38" spans="1:14" ht="12.75">
      <c r="A38" s="131"/>
      <c r="B38" s="131"/>
      <c r="C38" s="131"/>
      <c r="D38" s="131"/>
      <c r="E38" s="131"/>
      <c r="F38" s="131"/>
      <c r="G38" s="131"/>
      <c r="H38" s="131"/>
      <c r="I38" s="131"/>
      <c r="J38" s="131"/>
      <c r="K38" s="131"/>
      <c r="L38" s="131"/>
      <c r="M38" s="131"/>
      <c r="N38" s="131"/>
    </row>
    <row r="39" spans="1:14" ht="12.75">
      <c r="A39" s="131"/>
      <c r="B39" s="131"/>
      <c r="C39" s="131"/>
      <c r="D39" s="131"/>
      <c r="E39" s="131"/>
      <c r="F39" s="131"/>
      <c r="G39" s="131"/>
      <c r="H39" s="131"/>
      <c r="I39" s="131"/>
      <c r="J39" s="131"/>
      <c r="K39" s="131"/>
      <c r="L39" s="131"/>
      <c r="M39" s="131"/>
      <c r="N39" s="131"/>
    </row>
    <row r="40" spans="1:14" ht="12.75">
      <c r="A40" s="131"/>
      <c r="B40" s="131"/>
      <c r="C40" s="131"/>
      <c r="D40" s="131"/>
      <c r="E40" s="131"/>
      <c r="F40" s="131"/>
      <c r="G40" s="131"/>
      <c r="H40" s="131"/>
      <c r="I40" s="131"/>
      <c r="J40" s="131"/>
      <c r="K40" s="131"/>
      <c r="L40" s="131"/>
      <c r="M40" s="131"/>
      <c r="N40" s="131"/>
    </row>
    <row r="41" spans="1:14" ht="12.75">
      <c r="A41" s="131" t="s">
        <v>5</v>
      </c>
      <c r="B41" s="131"/>
      <c r="C41" s="131"/>
      <c r="D41" s="131"/>
      <c r="E41" s="131"/>
      <c r="F41" s="131"/>
      <c r="G41" s="131"/>
      <c r="H41" s="131"/>
      <c r="I41" s="131"/>
      <c r="J41" s="131"/>
      <c r="K41" s="131"/>
      <c r="L41" s="131"/>
      <c r="M41" s="131"/>
      <c r="N41" s="131"/>
    </row>
    <row r="42" spans="1:14" ht="12.75">
      <c r="A42" s="131"/>
      <c r="B42" s="131"/>
      <c r="C42" s="131"/>
      <c r="D42" s="131"/>
      <c r="E42" s="131"/>
      <c r="F42" s="131"/>
      <c r="G42" s="131"/>
      <c r="H42" s="131"/>
      <c r="I42" s="131"/>
      <c r="J42" s="131"/>
      <c r="K42" s="131"/>
      <c r="L42" s="131"/>
      <c r="M42" s="131"/>
      <c r="N42" s="131"/>
    </row>
    <row r="43" spans="1:14" ht="12.75">
      <c r="A43" s="131"/>
      <c r="B43" s="131"/>
      <c r="C43" s="131"/>
      <c r="D43" s="131"/>
      <c r="E43" s="131"/>
      <c r="F43" s="131"/>
      <c r="G43" s="131"/>
      <c r="H43" s="131"/>
      <c r="I43" s="131"/>
      <c r="J43" s="131"/>
      <c r="K43" s="131"/>
      <c r="L43" s="131"/>
      <c r="M43" s="131"/>
      <c r="N43" s="131"/>
    </row>
    <row r="44" spans="1:14" ht="12.75">
      <c r="A44" s="131"/>
      <c r="B44" s="131"/>
      <c r="C44" s="131"/>
      <c r="D44" s="131"/>
      <c r="E44" s="131"/>
      <c r="F44" s="131"/>
      <c r="G44" s="131"/>
      <c r="H44" s="131"/>
      <c r="I44" s="131"/>
      <c r="J44" s="131"/>
      <c r="K44" s="131"/>
      <c r="L44" s="131"/>
      <c r="M44" s="131"/>
      <c r="N44" s="131"/>
    </row>
    <row r="45" spans="1:14" ht="12.75">
      <c r="A45" s="131"/>
      <c r="B45" s="131"/>
      <c r="C45" s="131"/>
      <c r="D45" s="131"/>
      <c r="E45" s="131"/>
      <c r="F45" s="131"/>
      <c r="G45" s="131"/>
      <c r="H45" s="131"/>
      <c r="I45" s="131"/>
      <c r="J45" s="131"/>
      <c r="K45" s="131"/>
      <c r="L45" s="131"/>
      <c r="M45" s="131"/>
      <c r="N45" s="131"/>
    </row>
    <row r="46" spans="1:14" ht="12.75">
      <c r="A46" s="131"/>
      <c r="B46" s="131"/>
      <c r="C46" s="131"/>
      <c r="D46" s="131"/>
      <c r="E46" s="131"/>
      <c r="F46" s="131"/>
      <c r="G46" s="131"/>
      <c r="H46" s="131"/>
      <c r="I46" s="131"/>
      <c r="J46" s="131"/>
      <c r="K46" s="131"/>
      <c r="L46" s="131"/>
      <c r="M46" s="131"/>
      <c r="N46" s="131"/>
    </row>
    <row r="47" spans="1:14" ht="12.75">
      <c r="A47" s="131"/>
      <c r="B47" s="131"/>
      <c r="C47" s="131"/>
      <c r="D47" s="131"/>
      <c r="E47" s="131"/>
      <c r="F47" s="131"/>
      <c r="G47" s="131"/>
      <c r="H47" s="131"/>
      <c r="I47" s="131"/>
      <c r="J47" s="131"/>
      <c r="K47" s="131"/>
      <c r="L47" s="131"/>
      <c r="M47" s="131"/>
      <c r="N47" s="131"/>
    </row>
    <row r="48" spans="1:14" ht="12.75">
      <c r="A48" s="131"/>
      <c r="B48" s="131"/>
      <c r="C48" s="131"/>
      <c r="D48" s="131"/>
      <c r="E48" s="131"/>
      <c r="F48" s="131"/>
      <c r="G48" s="131"/>
      <c r="H48" s="131"/>
      <c r="I48" s="131"/>
      <c r="J48" s="131"/>
      <c r="K48" s="131"/>
      <c r="L48" s="131"/>
      <c r="M48" s="131"/>
      <c r="N48" s="131"/>
    </row>
    <row r="49" spans="1:14" ht="12.75">
      <c r="A49" s="131"/>
      <c r="B49" s="131"/>
      <c r="C49" s="131"/>
      <c r="D49" s="131"/>
      <c r="E49" s="131"/>
      <c r="F49" s="131"/>
      <c r="G49" s="131"/>
      <c r="H49" s="131"/>
      <c r="I49" s="131"/>
      <c r="J49" s="131"/>
      <c r="K49" s="131"/>
      <c r="L49" s="131"/>
      <c r="M49" s="131"/>
      <c r="N49" s="131"/>
    </row>
    <row r="50" spans="1:14" ht="12.75">
      <c r="A50" s="131"/>
      <c r="B50" s="131"/>
      <c r="C50" s="131"/>
      <c r="D50" s="131"/>
      <c r="E50" s="131"/>
      <c r="F50" s="131"/>
      <c r="G50" s="131"/>
      <c r="H50" s="131"/>
      <c r="I50" s="131"/>
      <c r="J50" s="131"/>
      <c r="K50" s="131"/>
      <c r="L50" s="131"/>
      <c r="M50" s="131"/>
      <c r="N50" s="131"/>
    </row>
    <row r="51" spans="1:14" ht="12.75">
      <c r="A51" s="131"/>
      <c r="B51" s="131"/>
      <c r="C51" s="131"/>
      <c r="D51" s="131"/>
      <c r="E51" s="131"/>
      <c r="F51" s="131"/>
      <c r="G51" s="131"/>
      <c r="H51" s="131"/>
      <c r="I51" s="131"/>
      <c r="J51" s="131"/>
      <c r="K51" s="131"/>
      <c r="L51" s="131"/>
      <c r="M51" s="131"/>
      <c r="N51" s="131"/>
    </row>
    <row r="52" spans="1:14" ht="12.75">
      <c r="A52" s="131"/>
      <c r="B52" s="131"/>
      <c r="C52" s="131"/>
      <c r="D52" s="131"/>
      <c r="E52" s="131"/>
      <c r="F52" s="131"/>
      <c r="G52" s="131"/>
      <c r="H52" s="131"/>
      <c r="I52" s="131"/>
      <c r="J52" s="131"/>
      <c r="K52" s="131"/>
      <c r="L52" s="131"/>
      <c r="M52" s="131"/>
      <c r="N52" s="131"/>
    </row>
    <row r="53" spans="1:14" ht="12.75">
      <c r="A53" s="131"/>
      <c r="B53" s="131"/>
      <c r="C53" s="131"/>
      <c r="D53" s="131"/>
      <c r="E53" s="131"/>
      <c r="F53" s="131"/>
      <c r="G53" s="131"/>
      <c r="H53" s="131"/>
      <c r="I53" s="131"/>
      <c r="J53" s="131"/>
      <c r="K53" s="131"/>
      <c r="L53" s="131"/>
      <c r="M53" s="131"/>
      <c r="N53" s="131"/>
    </row>
    <row r="54" spans="1:14" ht="12.75">
      <c r="A54" s="131"/>
      <c r="B54" s="131"/>
      <c r="C54" s="131"/>
      <c r="D54" s="131"/>
      <c r="E54" s="131"/>
      <c r="F54" s="131"/>
      <c r="G54" s="131"/>
      <c r="H54" s="131"/>
      <c r="I54" s="131"/>
      <c r="J54" s="131"/>
      <c r="K54" s="131"/>
      <c r="L54" s="131"/>
      <c r="M54" s="131"/>
      <c r="N54" s="131"/>
    </row>
    <row r="55" spans="1:14" ht="12.75">
      <c r="A55" s="131"/>
      <c r="B55" s="131"/>
      <c r="C55" s="131"/>
      <c r="D55" s="131"/>
      <c r="E55" s="131"/>
      <c r="F55" s="131"/>
      <c r="G55" s="131"/>
      <c r="H55" s="131"/>
      <c r="I55" s="131"/>
      <c r="J55" s="131"/>
      <c r="K55" s="131"/>
      <c r="L55" s="131"/>
      <c r="M55" s="131"/>
      <c r="N55" s="131"/>
    </row>
    <row r="56" spans="1:14" ht="12.75">
      <c r="A56" s="131"/>
      <c r="B56" s="131"/>
      <c r="C56" s="131"/>
      <c r="D56" s="131"/>
      <c r="E56" s="131"/>
      <c r="F56" s="131"/>
      <c r="G56" s="131"/>
      <c r="H56" s="131"/>
      <c r="I56" s="131"/>
      <c r="J56" s="131"/>
      <c r="K56" s="131"/>
      <c r="L56" s="131"/>
      <c r="M56" s="131"/>
      <c r="N56" s="131"/>
    </row>
    <row r="57" spans="1:14" ht="12.75">
      <c r="A57" s="131"/>
      <c r="B57" s="131"/>
      <c r="C57" s="131"/>
      <c r="D57" s="131"/>
      <c r="E57" s="131"/>
      <c r="F57" s="131"/>
      <c r="G57" s="131"/>
      <c r="H57" s="131"/>
      <c r="I57" s="131"/>
      <c r="J57" s="131"/>
      <c r="K57" s="131"/>
      <c r="L57" s="131"/>
      <c r="M57" s="131"/>
      <c r="N57" s="131"/>
    </row>
    <row r="58" spans="1:14" ht="12.75">
      <c r="A58" s="131"/>
      <c r="B58" s="131"/>
      <c r="C58" s="131"/>
      <c r="D58" s="131"/>
      <c r="E58" s="131"/>
      <c r="F58" s="131"/>
      <c r="G58" s="131"/>
      <c r="H58" s="131"/>
      <c r="I58" s="131"/>
      <c r="J58" s="131"/>
      <c r="K58" s="131"/>
      <c r="L58" s="131"/>
      <c r="M58" s="131"/>
      <c r="N58" s="131"/>
    </row>
    <row r="59" spans="1:14" ht="12.75">
      <c r="A59" s="131"/>
      <c r="B59" s="131"/>
      <c r="C59" s="131"/>
      <c r="D59" s="131"/>
      <c r="E59" s="131"/>
      <c r="F59" s="131"/>
      <c r="G59" s="131"/>
      <c r="H59" s="131"/>
      <c r="I59" s="131"/>
      <c r="J59" s="131"/>
      <c r="K59" s="131"/>
      <c r="L59" s="131"/>
      <c r="M59" s="131"/>
      <c r="N59" s="131"/>
    </row>
    <row r="60" spans="1:14" ht="12.75">
      <c r="A60" s="131"/>
      <c r="B60" s="131"/>
      <c r="C60" s="131"/>
      <c r="D60" s="131"/>
      <c r="E60" s="131"/>
      <c r="F60" s="131"/>
      <c r="G60" s="131"/>
      <c r="H60" s="131"/>
      <c r="I60" s="131"/>
      <c r="J60" s="131"/>
      <c r="K60" s="131"/>
      <c r="L60" s="131"/>
      <c r="M60" s="131"/>
      <c r="N60" s="131"/>
    </row>
    <row r="61" spans="1:14" ht="12.75">
      <c r="A61" s="131"/>
      <c r="B61" s="131"/>
      <c r="C61" s="131"/>
      <c r="D61" s="131"/>
      <c r="E61" s="131"/>
      <c r="F61" s="131"/>
      <c r="G61" s="131"/>
      <c r="H61" s="131"/>
      <c r="I61" s="131"/>
      <c r="J61" s="131"/>
      <c r="K61" s="131"/>
      <c r="L61" s="131"/>
      <c r="M61" s="131"/>
      <c r="N61" s="131"/>
    </row>
    <row r="62" spans="1:14" ht="13.5" thickBot="1">
      <c r="A62" s="131"/>
      <c r="B62" s="131"/>
      <c r="C62" s="131"/>
      <c r="D62" s="131"/>
      <c r="E62" s="131"/>
      <c r="F62" s="131"/>
      <c r="G62" s="131"/>
      <c r="H62" s="131"/>
      <c r="I62" s="131"/>
      <c r="J62" s="131"/>
      <c r="K62" s="131"/>
      <c r="L62" s="131"/>
      <c r="M62" s="131"/>
      <c r="N62" s="131"/>
    </row>
    <row r="63" spans="1:14" ht="12.75">
      <c r="A63" s="131"/>
      <c r="B63" s="131"/>
      <c r="C63" s="554" t="s">
        <v>40</v>
      </c>
      <c r="D63" s="555"/>
      <c r="E63" s="555" t="s">
        <v>41</v>
      </c>
      <c r="F63" s="556"/>
      <c r="G63" s="131"/>
      <c r="H63" s="131"/>
      <c r="I63" s="131"/>
      <c r="J63" s="131"/>
      <c r="K63" s="131"/>
      <c r="L63" s="131"/>
      <c r="M63" s="131"/>
      <c r="N63" s="131"/>
    </row>
    <row r="64" spans="1:14" ht="12.75">
      <c r="A64" s="131"/>
      <c r="B64" s="131"/>
      <c r="C64" s="537">
        <f>Outputs!B35</f>
        <v>0.7155114021223753</v>
      </c>
      <c r="D64" s="538"/>
      <c r="E64" s="543">
        <f>Outputs!D35</f>
        <v>5.8761533153134335</v>
      </c>
      <c r="F64" s="544"/>
      <c r="G64" s="131"/>
      <c r="H64" s="131"/>
      <c r="I64" s="131"/>
      <c r="J64" s="131"/>
      <c r="K64" s="131"/>
      <c r="L64" s="131"/>
      <c r="M64" s="131"/>
      <c r="N64" s="131"/>
    </row>
    <row r="65" spans="1:14" ht="12.75">
      <c r="A65" s="131"/>
      <c r="B65" s="131"/>
      <c r="C65" s="539"/>
      <c r="D65" s="540"/>
      <c r="E65" s="545"/>
      <c r="F65" s="546"/>
      <c r="G65" s="131"/>
      <c r="H65" s="131"/>
      <c r="I65" s="131"/>
      <c r="J65" s="131"/>
      <c r="K65" s="131"/>
      <c r="L65" s="131"/>
      <c r="M65" s="131"/>
      <c r="N65" s="131"/>
    </row>
    <row r="66" spans="1:14" ht="13.5" thickBot="1">
      <c r="A66" s="131"/>
      <c r="B66" s="131"/>
      <c r="C66" s="541"/>
      <c r="D66" s="542"/>
      <c r="E66" s="547"/>
      <c r="F66" s="548"/>
      <c r="G66" s="131"/>
      <c r="H66" s="131"/>
      <c r="I66" s="131"/>
      <c r="J66" s="131"/>
      <c r="K66" s="131"/>
      <c r="L66" s="131"/>
      <c r="M66" s="131"/>
      <c r="N66" s="131"/>
    </row>
    <row r="67" spans="1:14" ht="12.75">
      <c r="A67" s="131"/>
      <c r="B67" s="131"/>
      <c r="C67" s="131"/>
      <c r="D67" s="131"/>
      <c r="E67" s="131"/>
      <c r="F67" s="131"/>
      <c r="G67" s="131"/>
      <c r="H67" s="131"/>
      <c r="I67" s="131"/>
      <c r="J67" s="131"/>
      <c r="K67" s="131"/>
      <c r="L67" s="131"/>
      <c r="M67" s="131"/>
      <c r="N67" s="131"/>
    </row>
    <row r="68" spans="1:14" ht="12.75">
      <c r="A68" s="131"/>
      <c r="B68" s="131"/>
      <c r="C68" s="131"/>
      <c r="D68" s="131"/>
      <c r="E68" s="131"/>
      <c r="F68" s="131"/>
      <c r="G68" s="131"/>
      <c r="H68" s="131"/>
      <c r="I68" s="131"/>
      <c r="J68" s="131"/>
      <c r="K68" s="131"/>
      <c r="L68" s="131"/>
      <c r="M68" s="131"/>
      <c r="N68" s="131"/>
    </row>
    <row r="69" spans="1:14" ht="12.75">
      <c r="A69" s="131"/>
      <c r="B69" s="131"/>
      <c r="C69" s="131"/>
      <c r="D69" s="131"/>
      <c r="E69" s="131"/>
      <c r="F69" s="131"/>
      <c r="G69" s="131"/>
      <c r="H69" s="131"/>
      <c r="I69" s="131"/>
      <c r="J69" s="131"/>
      <c r="K69" s="131"/>
      <c r="L69" s="131"/>
      <c r="M69" s="131"/>
      <c r="N69" s="131"/>
    </row>
    <row r="70" spans="1:14" ht="12.75">
      <c r="A70" s="131"/>
      <c r="B70" s="131"/>
      <c r="C70" s="131"/>
      <c r="D70" s="131"/>
      <c r="E70" s="131"/>
      <c r="F70" s="131"/>
      <c r="G70" s="131"/>
      <c r="H70" s="131"/>
      <c r="I70" s="131"/>
      <c r="J70" s="131"/>
      <c r="K70" s="131"/>
      <c r="L70" s="131"/>
      <c r="M70" s="131"/>
      <c r="N70" s="131"/>
    </row>
    <row r="71" spans="1:14" ht="12.75">
      <c r="A71" s="131"/>
      <c r="B71" s="131"/>
      <c r="C71" s="131"/>
      <c r="D71" s="131"/>
      <c r="E71" s="131"/>
      <c r="F71" s="131"/>
      <c r="G71" s="131"/>
      <c r="H71" s="131"/>
      <c r="I71" s="131"/>
      <c r="J71" s="131"/>
      <c r="K71" s="131"/>
      <c r="L71" s="131"/>
      <c r="M71" s="131"/>
      <c r="N71" s="131"/>
    </row>
  </sheetData>
  <sheetProtection/>
  <mergeCells count="8">
    <mergeCell ref="C64:D66"/>
    <mergeCell ref="E64:F66"/>
    <mergeCell ref="A17:M19"/>
    <mergeCell ref="A1:N3"/>
    <mergeCell ref="A7:N9"/>
    <mergeCell ref="A11:N14"/>
    <mergeCell ref="C63:D63"/>
    <mergeCell ref="E63:F63"/>
  </mergeCells>
  <printOptions/>
  <pageMargins left="0.75" right="0.75" top="1" bottom="1" header="0.5" footer="0.5"/>
  <pageSetup horizontalDpi="600" verticalDpi="600" orientation="portrait"/>
  <colBreaks count="1" manualBreakCount="1">
    <brk id="9" max="65535" man="1"/>
  </colBreaks>
  <drawing r:id="rId3"/>
  <legacyDrawing r:id="rId2"/>
</worksheet>
</file>

<file path=xl/worksheets/sheet2.xml><?xml version="1.0" encoding="utf-8"?>
<worksheet xmlns="http://schemas.openxmlformats.org/spreadsheetml/2006/main" xmlns:r="http://schemas.openxmlformats.org/officeDocument/2006/relationships">
  <dimension ref="A1:IV99"/>
  <sheetViews>
    <sheetView view="pageLayout" zoomScale="0" zoomScalePageLayoutView="0" workbookViewId="0" topLeftCell="A1">
      <selection activeCell="E32" sqref="E32"/>
    </sheetView>
  </sheetViews>
  <sheetFormatPr defaultColWidth="11.00390625" defaultRowHeight="12.75"/>
  <cols>
    <col min="1" max="1" width="14.625" style="0" bestFit="1" customWidth="1"/>
    <col min="2" max="5" width="11.00390625" style="0" customWidth="1"/>
    <col min="6" max="6" width="10.75390625" style="0" customWidth="1"/>
    <col min="7" max="7" width="7.375" style="0" customWidth="1"/>
    <col min="8" max="12" width="11.00390625" style="0" customWidth="1"/>
    <col min="13" max="13" width="11.00390625" style="2" customWidth="1"/>
  </cols>
  <sheetData>
    <row r="1" spans="1:14" s="14" customFormat="1" ht="21" customHeight="1">
      <c r="A1" s="559" t="s">
        <v>21</v>
      </c>
      <c r="B1" s="560"/>
      <c r="C1" s="560"/>
      <c r="D1" s="560"/>
      <c r="E1" s="560"/>
      <c r="F1" s="560"/>
      <c r="G1" s="560"/>
      <c r="H1" s="560"/>
      <c r="I1" s="560"/>
      <c r="J1" s="560"/>
      <c r="K1" s="560"/>
      <c r="L1" s="560"/>
      <c r="M1" s="561"/>
      <c r="N1" s="115"/>
    </row>
    <row r="2" spans="1:14" s="14" customFormat="1" ht="19.5" customHeight="1">
      <c r="A2" s="560"/>
      <c r="B2" s="560"/>
      <c r="C2" s="560"/>
      <c r="D2" s="560"/>
      <c r="E2" s="560"/>
      <c r="F2" s="560"/>
      <c r="G2" s="560"/>
      <c r="H2" s="560"/>
      <c r="I2" s="560"/>
      <c r="J2" s="560"/>
      <c r="K2" s="560"/>
      <c r="L2" s="560"/>
      <c r="M2" s="561"/>
      <c r="N2" s="115"/>
    </row>
    <row r="3" spans="1:18" ht="12.75">
      <c r="A3" s="122"/>
      <c r="B3" s="122"/>
      <c r="C3" s="122"/>
      <c r="D3" s="122"/>
      <c r="E3" s="122"/>
      <c r="F3" s="122"/>
      <c r="G3" s="122"/>
      <c r="H3" s="122"/>
      <c r="I3" s="122"/>
      <c r="J3" s="122"/>
      <c r="K3" s="122"/>
      <c r="L3" s="122"/>
      <c r="M3" s="122"/>
      <c r="N3" s="118"/>
      <c r="O3" s="116"/>
      <c r="P3" s="116"/>
      <c r="Q3" s="116"/>
      <c r="R3" s="116"/>
    </row>
    <row r="4" spans="1:18" ht="12.75">
      <c r="A4" s="16"/>
      <c r="B4" s="16"/>
      <c r="C4" s="16"/>
      <c r="D4" s="16"/>
      <c r="E4" s="16"/>
      <c r="F4" s="16"/>
      <c r="G4" s="16"/>
      <c r="H4" s="16"/>
      <c r="I4" s="16"/>
      <c r="J4" s="16"/>
      <c r="K4" s="16"/>
      <c r="L4" s="16"/>
      <c r="M4" s="16"/>
      <c r="N4" s="116"/>
      <c r="O4" s="116"/>
      <c r="P4" s="116"/>
      <c r="Q4" s="116"/>
      <c r="R4" s="116"/>
    </row>
    <row r="5" spans="1:18" ht="12.75">
      <c r="A5" s="117" t="s">
        <v>331</v>
      </c>
      <c r="B5" s="16"/>
      <c r="C5" s="16"/>
      <c r="D5" s="16"/>
      <c r="E5" s="16"/>
      <c r="F5" s="16"/>
      <c r="G5" s="16"/>
      <c r="H5" s="16"/>
      <c r="I5" s="16"/>
      <c r="J5" s="16"/>
      <c r="K5" s="16"/>
      <c r="L5" s="16"/>
      <c r="M5" s="16"/>
      <c r="N5" s="116"/>
      <c r="O5" s="116"/>
      <c r="P5" s="116"/>
      <c r="Q5" s="116"/>
      <c r="R5" s="116"/>
    </row>
    <row r="6" spans="1:18" ht="12.75">
      <c r="A6" s="117"/>
      <c r="B6" s="16"/>
      <c r="C6" s="16"/>
      <c r="D6" s="16"/>
      <c r="E6" s="16"/>
      <c r="F6" s="16"/>
      <c r="G6" s="16"/>
      <c r="H6" s="16"/>
      <c r="I6" s="16"/>
      <c r="J6" s="16"/>
      <c r="K6" s="16"/>
      <c r="L6" s="16"/>
      <c r="M6" s="16"/>
      <c r="N6" s="116"/>
      <c r="O6" s="116"/>
      <c r="P6" s="116"/>
      <c r="Q6" s="116"/>
      <c r="R6" s="116"/>
    </row>
    <row r="7" spans="1:18" ht="12.75">
      <c r="A7" s="553" t="s">
        <v>351</v>
      </c>
      <c r="B7" s="553"/>
      <c r="C7" s="553"/>
      <c r="D7" s="553"/>
      <c r="E7" s="553"/>
      <c r="F7" s="553"/>
      <c r="G7" s="553"/>
      <c r="H7" s="553"/>
      <c r="I7" s="553"/>
      <c r="J7" s="553"/>
      <c r="K7" s="553"/>
      <c r="L7" s="553"/>
      <c r="M7" s="122"/>
      <c r="N7" s="116"/>
      <c r="O7" s="116"/>
      <c r="P7" s="116"/>
      <c r="Q7" s="116"/>
      <c r="R7" s="116"/>
    </row>
    <row r="8" spans="1:18" ht="12.75">
      <c r="A8" s="553"/>
      <c r="B8" s="553"/>
      <c r="C8" s="553"/>
      <c r="D8" s="553"/>
      <c r="E8" s="553"/>
      <c r="F8" s="553"/>
      <c r="G8" s="553"/>
      <c r="H8" s="553"/>
      <c r="I8" s="553"/>
      <c r="J8" s="553"/>
      <c r="K8" s="553"/>
      <c r="L8" s="553"/>
      <c r="M8" s="122"/>
      <c r="N8" s="116"/>
      <c r="O8" s="116"/>
      <c r="P8" s="116"/>
      <c r="Q8" s="116"/>
      <c r="R8" s="116"/>
    </row>
    <row r="9" spans="1:18" s="1" customFormat="1" ht="12.75">
      <c r="A9" s="553" t="s">
        <v>197</v>
      </c>
      <c r="B9" s="553"/>
      <c r="C9" s="553"/>
      <c r="D9" s="553"/>
      <c r="E9" s="553"/>
      <c r="F9" s="553"/>
      <c r="G9" s="553"/>
      <c r="H9" s="553"/>
      <c r="I9" s="553"/>
      <c r="J9" s="553"/>
      <c r="K9" s="553"/>
      <c r="L9" s="553"/>
      <c r="M9" s="122"/>
      <c r="N9" s="119"/>
      <c r="O9" s="119"/>
      <c r="P9" s="119"/>
      <c r="Q9" s="119"/>
      <c r="R9" s="119"/>
    </row>
    <row r="10" spans="1:18" s="1" customFormat="1" ht="12.75">
      <c r="A10" s="553"/>
      <c r="B10" s="553"/>
      <c r="C10" s="553"/>
      <c r="D10" s="553"/>
      <c r="E10" s="553"/>
      <c r="F10" s="553"/>
      <c r="G10" s="553"/>
      <c r="H10" s="553"/>
      <c r="I10" s="553"/>
      <c r="J10" s="553"/>
      <c r="K10" s="553"/>
      <c r="L10" s="553"/>
      <c r="M10" s="122"/>
      <c r="N10" s="119"/>
      <c r="O10" s="119"/>
      <c r="P10" s="119"/>
      <c r="Q10" s="119"/>
      <c r="R10" s="119"/>
    </row>
    <row r="11" spans="1:18" s="1" customFormat="1" ht="12.75">
      <c r="A11" s="553"/>
      <c r="B11" s="553"/>
      <c r="C11" s="553"/>
      <c r="D11" s="553"/>
      <c r="E11" s="553"/>
      <c r="F11" s="553"/>
      <c r="G11" s="553"/>
      <c r="H11" s="553"/>
      <c r="I11" s="553"/>
      <c r="J11" s="553"/>
      <c r="K11" s="553"/>
      <c r="L11" s="553"/>
      <c r="M11" s="122"/>
      <c r="N11" s="119"/>
      <c r="O11" s="119"/>
      <c r="P11" s="119"/>
      <c r="Q11" s="119"/>
      <c r="R11" s="119"/>
    </row>
    <row r="12" spans="1:18" ht="12.75">
      <c r="A12" s="553"/>
      <c r="B12" s="553"/>
      <c r="C12" s="553"/>
      <c r="D12" s="553"/>
      <c r="E12" s="553"/>
      <c r="F12" s="553"/>
      <c r="G12" s="553"/>
      <c r="H12" s="553"/>
      <c r="I12" s="553"/>
      <c r="J12" s="553"/>
      <c r="K12" s="553"/>
      <c r="L12" s="553"/>
      <c r="M12" s="16"/>
      <c r="N12" s="116"/>
      <c r="O12" s="116"/>
      <c r="P12" s="116"/>
      <c r="Q12" s="116"/>
      <c r="R12" s="116"/>
    </row>
    <row r="13" spans="1:18" ht="12.75">
      <c r="A13" s="18"/>
      <c r="B13" s="18"/>
      <c r="C13" s="18"/>
      <c r="D13" s="18"/>
      <c r="E13" s="18"/>
      <c r="F13" s="18"/>
      <c r="G13" s="18"/>
      <c r="H13" s="18"/>
      <c r="I13" s="18"/>
      <c r="J13" s="18"/>
      <c r="K13" s="16"/>
      <c r="L13" s="16"/>
      <c r="M13" s="16"/>
      <c r="N13" s="116"/>
      <c r="O13" s="116"/>
      <c r="P13" s="116"/>
      <c r="Q13" s="116"/>
      <c r="R13" s="116"/>
    </row>
    <row r="14" spans="1:18" ht="12.75">
      <c r="A14" s="18"/>
      <c r="B14" s="18"/>
      <c r="C14" s="18"/>
      <c r="D14" s="18"/>
      <c r="E14" s="18"/>
      <c r="F14" s="18"/>
      <c r="G14" s="18"/>
      <c r="H14" s="18"/>
      <c r="I14" s="18"/>
      <c r="J14" s="18"/>
      <c r="K14" s="16"/>
      <c r="L14" s="16"/>
      <c r="M14" s="16"/>
      <c r="N14" s="116"/>
      <c r="O14" s="116"/>
      <c r="P14" s="116"/>
      <c r="Q14" s="116"/>
      <c r="R14" s="116"/>
    </row>
    <row r="15" spans="1:18" ht="12.75">
      <c r="A15" s="562" t="s">
        <v>253</v>
      </c>
      <c r="B15" s="553"/>
      <c r="C15" s="18"/>
      <c r="D15" s="18"/>
      <c r="E15" s="18"/>
      <c r="F15" s="18"/>
      <c r="G15" s="18"/>
      <c r="H15" s="18"/>
      <c r="I15" s="18"/>
      <c r="J15" s="18"/>
      <c r="K15" s="16"/>
      <c r="L15" s="16"/>
      <c r="M15" s="16"/>
      <c r="N15" s="116"/>
      <c r="O15" s="116"/>
      <c r="P15" s="116"/>
      <c r="Q15" s="116"/>
      <c r="R15" s="116"/>
    </row>
    <row r="16" spans="1:18" ht="12.75">
      <c r="A16" s="120"/>
      <c r="B16" s="18"/>
      <c r="C16" s="18"/>
      <c r="D16" s="18"/>
      <c r="E16" s="18"/>
      <c r="F16" s="18"/>
      <c r="G16" s="18"/>
      <c r="H16" s="18"/>
      <c r="I16" s="18"/>
      <c r="J16" s="18"/>
      <c r="K16" s="16"/>
      <c r="L16" s="16"/>
      <c r="M16" s="16"/>
      <c r="N16" s="116"/>
      <c r="O16" s="116"/>
      <c r="P16" s="116"/>
      <c r="Q16" s="116"/>
      <c r="R16" s="116"/>
    </row>
    <row r="17" spans="1:18" ht="12.75">
      <c r="A17" s="121" t="s">
        <v>332</v>
      </c>
      <c r="B17" s="122"/>
      <c r="C17" s="122"/>
      <c r="D17" s="122"/>
      <c r="E17" s="122"/>
      <c r="F17" s="122"/>
      <c r="G17" s="122"/>
      <c r="H17" s="122"/>
      <c r="I17" s="122"/>
      <c r="J17" s="16"/>
      <c r="K17" s="16"/>
      <c r="L17" s="16"/>
      <c r="M17" s="16"/>
      <c r="N17" s="116"/>
      <c r="O17" s="116"/>
      <c r="P17" s="116"/>
      <c r="Q17" s="116"/>
      <c r="R17" s="116"/>
    </row>
    <row r="18" spans="1:18" ht="12.75">
      <c r="A18" s="122" t="s">
        <v>309</v>
      </c>
      <c r="B18" s="122"/>
      <c r="C18" s="122"/>
      <c r="D18" s="122"/>
      <c r="E18" s="122"/>
      <c r="F18" s="122"/>
      <c r="G18" s="122"/>
      <c r="H18" s="122"/>
      <c r="I18" s="122"/>
      <c r="J18" s="16"/>
      <c r="K18" s="16"/>
      <c r="L18" s="16"/>
      <c r="M18" s="16"/>
      <c r="N18" s="116"/>
      <c r="O18" s="116"/>
      <c r="P18" s="116"/>
      <c r="Q18" s="116"/>
      <c r="R18" s="116"/>
    </row>
    <row r="19" spans="1:18" ht="12.75">
      <c r="A19" s="553" t="s">
        <v>310</v>
      </c>
      <c r="B19" s="553"/>
      <c r="C19" s="553"/>
      <c r="D19" s="553"/>
      <c r="E19" s="553"/>
      <c r="F19" s="553"/>
      <c r="G19" s="553"/>
      <c r="H19" s="553"/>
      <c r="I19" s="18"/>
      <c r="J19" s="18"/>
      <c r="K19" s="16"/>
      <c r="L19" s="16"/>
      <c r="M19" s="16"/>
      <c r="N19" s="116"/>
      <c r="O19" s="116"/>
      <c r="P19" s="116"/>
      <c r="Q19" s="116"/>
      <c r="R19" s="116"/>
    </row>
    <row r="20" spans="1:18" ht="12.75">
      <c r="A20" s="553"/>
      <c r="B20" s="553"/>
      <c r="C20" s="553"/>
      <c r="D20" s="553"/>
      <c r="E20" s="553"/>
      <c r="F20" s="553"/>
      <c r="G20" s="553"/>
      <c r="H20" s="553"/>
      <c r="I20" s="18"/>
      <c r="J20" s="18"/>
      <c r="K20" s="16"/>
      <c r="L20" s="16"/>
      <c r="M20" s="16"/>
      <c r="N20" s="116"/>
      <c r="O20" s="116"/>
      <c r="P20" s="116"/>
      <c r="Q20" s="116"/>
      <c r="R20" s="116"/>
    </row>
    <row r="21" spans="1:18" ht="12.75">
      <c r="A21" s="122" t="s">
        <v>311</v>
      </c>
      <c r="B21" s="18"/>
      <c r="C21" s="18"/>
      <c r="D21" s="18"/>
      <c r="E21" s="18"/>
      <c r="F21" s="18"/>
      <c r="G21" s="18"/>
      <c r="H21" s="18"/>
      <c r="I21" s="18"/>
      <c r="J21" s="18"/>
      <c r="K21" s="16"/>
      <c r="L21" s="16"/>
      <c r="M21" s="16"/>
      <c r="N21" s="116"/>
      <c r="O21" s="116"/>
      <c r="P21" s="116"/>
      <c r="Q21" s="116"/>
      <c r="R21" s="116"/>
    </row>
    <row r="22" spans="1:18" s="1" customFormat="1" ht="12.75">
      <c r="A22" s="122" t="s">
        <v>312</v>
      </c>
      <c r="B22" s="122"/>
      <c r="C22" s="122"/>
      <c r="D22" s="122"/>
      <c r="E22" s="122"/>
      <c r="F22" s="122"/>
      <c r="G22" s="122"/>
      <c r="H22" s="122"/>
      <c r="I22" s="122"/>
      <c r="J22" s="122"/>
      <c r="K22" s="122"/>
      <c r="L22" s="122"/>
      <c r="M22" s="122"/>
      <c r="N22" s="119"/>
      <c r="O22" s="119"/>
      <c r="P22" s="119"/>
      <c r="Q22" s="119"/>
      <c r="R22" s="119"/>
    </row>
    <row r="23" spans="1:18" s="1" customFormat="1" ht="12.75">
      <c r="A23" s="122" t="s">
        <v>313</v>
      </c>
      <c r="B23" s="122"/>
      <c r="C23" s="122"/>
      <c r="D23" s="122"/>
      <c r="E23" s="122"/>
      <c r="F23" s="122"/>
      <c r="G23" s="122"/>
      <c r="H23" s="122"/>
      <c r="I23" s="122"/>
      <c r="J23" s="122"/>
      <c r="K23" s="122"/>
      <c r="L23" s="122"/>
      <c r="M23" s="122"/>
      <c r="N23" s="119"/>
      <c r="O23" s="119"/>
      <c r="P23" s="119"/>
      <c r="Q23" s="119"/>
      <c r="R23" s="119"/>
    </row>
    <row r="24" spans="1:18" ht="12.75">
      <c r="A24" s="16" t="s">
        <v>314</v>
      </c>
      <c r="B24" s="16"/>
      <c r="C24" s="16"/>
      <c r="D24" s="16"/>
      <c r="E24" s="16"/>
      <c r="F24" s="16"/>
      <c r="G24" s="16"/>
      <c r="H24" s="16"/>
      <c r="I24" s="16"/>
      <c r="J24" s="16"/>
      <c r="K24" s="16"/>
      <c r="L24" s="16"/>
      <c r="M24" s="16"/>
      <c r="N24" s="116"/>
      <c r="O24" s="116"/>
      <c r="P24" s="116"/>
      <c r="Q24" s="116"/>
      <c r="R24" s="116"/>
    </row>
    <row r="25" spans="1:18" ht="15">
      <c r="A25" s="16"/>
      <c r="B25" s="16" t="s">
        <v>246</v>
      </c>
      <c r="C25" s="16"/>
      <c r="D25" s="16"/>
      <c r="E25" s="16"/>
      <c r="F25" s="16"/>
      <c r="G25" s="16"/>
      <c r="H25" s="482" t="s">
        <v>247</v>
      </c>
      <c r="I25" s="16"/>
      <c r="J25" s="16"/>
      <c r="K25" s="16"/>
      <c r="L25" s="16"/>
      <c r="M25" s="16"/>
      <c r="N25" s="116"/>
      <c r="O25" s="116"/>
      <c r="P25" s="116"/>
      <c r="Q25" s="116"/>
      <c r="R25" s="116"/>
    </row>
    <row r="26" spans="1:18" ht="12.75">
      <c r="A26" s="16" t="s">
        <v>196</v>
      </c>
      <c r="B26" s="16"/>
      <c r="C26" s="16"/>
      <c r="D26" s="16"/>
      <c r="E26" s="16"/>
      <c r="F26" s="16"/>
      <c r="G26" s="16"/>
      <c r="H26" s="16"/>
      <c r="I26" s="16"/>
      <c r="J26" s="16"/>
      <c r="K26" s="16"/>
      <c r="L26" s="16"/>
      <c r="M26" s="16"/>
      <c r="N26" s="116"/>
      <c r="O26" s="116"/>
      <c r="P26" s="116"/>
      <c r="Q26" s="116"/>
      <c r="R26" s="116"/>
    </row>
    <row r="27" spans="1:18" s="1" customFormat="1" ht="12.75">
      <c r="A27" s="122" t="s">
        <v>315</v>
      </c>
      <c r="B27" s="122"/>
      <c r="C27" s="122"/>
      <c r="D27" s="122"/>
      <c r="E27" s="122"/>
      <c r="F27" s="122"/>
      <c r="G27" s="122"/>
      <c r="H27" s="122"/>
      <c r="I27" s="122"/>
      <c r="J27" s="122"/>
      <c r="K27" s="122"/>
      <c r="L27" s="122"/>
      <c r="M27" s="122"/>
      <c r="N27" s="119"/>
      <c r="O27" s="119"/>
      <c r="P27" s="119"/>
      <c r="Q27" s="119"/>
      <c r="R27" s="119"/>
    </row>
    <row r="28" spans="1:18" s="1" customFormat="1" ht="12.75">
      <c r="A28" s="122"/>
      <c r="B28" s="122"/>
      <c r="C28" s="122"/>
      <c r="D28" s="122"/>
      <c r="E28" s="122"/>
      <c r="F28" s="122"/>
      <c r="G28" s="122"/>
      <c r="H28" s="122"/>
      <c r="I28" s="122"/>
      <c r="J28" s="122"/>
      <c r="K28" s="122"/>
      <c r="L28" s="122"/>
      <c r="M28" s="122"/>
      <c r="N28" s="119"/>
      <c r="O28" s="119"/>
      <c r="P28" s="119"/>
      <c r="Q28" s="119"/>
      <c r="R28" s="119"/>
    </row>
    <row r="29" spans="1:18" ht="12.75">
      <c r="A29" s="121" t="s">
        <v>333</v>
      </c>
      <c r="B29" s="122"/>
      <c r="C29" s="122"/>
      <c r="D29" s="122"/>
      <c r="E29" s="122"/>
      <c r="F29" s="122"/>
      <c r="G29" s="122"/>
      <c r="H29" s="122"/>
      <c r="I29" s="122"/>
      <c r="J29" s="16"/>
      <c r="K29" s="16"/>
      <c r="L29" s="16"/>
      <c r="M29" s="16"/>
      <c r="N29" s="116"/>
      <c r="O29" s="116"/>
      <c r="P29" s="116"/>
      <c r="Q29" s="116"/>
      <c r="R29" s="116"/>
    </row>
    <row r="30" spans="1:18" ht="12.75">
      <c r="A30" s="122" t="s">
        <v>356</v>
      </c>
      <c r="B30" s="122"/>
      <c r="C30" s="122"/>
      <c r="D30" s="122"/>
      <c r="E30" s="122"/>
      <c r="F30" s="122"/>
      <c r="G30" s="122"/>
      <c r="H30" s="122"/>
      <c r="I30" s="122"/>
      <c r="J30" s="16"/>
      <c r="K30" s="16"/>
      <c r="L30" s="16"/>
      <c r="M30" s="16"/>
      <c r="N30" s="116"/>
      <c r="O30" s="116"/>
      <c r="P30" s="116"/>
      <c r="Q30" s="116"/>
      <c r="R30" s="116"/>
    </row>
    <row r="31" spans="1:18" ht="12.75">
      <c r="A31" s="122" t="s">
        <v>357</v>
      </c>
      <c r="B31" s="122"/>
      <c r="C31" s="122"/>
      <c r="D31" s="122"/>
      <c r="E31" s="122"/>
      <c r="F31" s="122"/>
      <c r="G31" s="122"/>
      <c r="H31" s="122"/>
      <c r="I31" s="122"/>
      <c r="J31" s="16"/>
      <c r="K31" s="16"/>
      <c r="L31" s="16"/>
      <c r="M31" s="16"/>
      <c r="N31" s="116"/>
      <c r="O31" s="116"/>
      <c r="P31" s="116"/>
      <c r="Q31" s="116"/>
      <c r="R31" s="116"/>
    </row>
    <row r="32" spans="1:18" ht="15">
      <c r="A32" s="121"/>
      <c r="B32" s="122" t="s">
        <v>358</v>
      </c>
      <c r="C32" s="122"/>
      <c r="D32" s="122"/>
      <c r="E32" s="449" t="s">
        <v>247</v>
      </c>
      <c r="F32" s="122"/>
      <c r="G32" s="122"/>
      <c r="H32" s="122"/>
      <c r="I32" s="122"/>
      <c r="J32" s="16"/>
      <c r="K32" s="16"/>
      <c r="L32" s="16"/>
      <c r="M32" s="16"/>
      <c r="N32" s="116"/>
      <c r="O32" s="116"/>
      <c r="P32" s="116"/>
      <c r="Q32" s="116"/>
      <c r="R32" s="116"/>
    </row>
    <row r="33" spans="1:18" ht="12.75">
      <c r="A33" s="122" t="s">
        <v>359</v>
      </c>
      <c r="B33" s="122"/>
      <c r="C33" s="122"/>
      <c r="D33" s="122"/>
      <c r="E33" s="122"/>
      <c r="F33" s="122"/>
      <c r="G33" s="122"/>
      <c r="H33" s="122"/>
      <c r="I33" s="122"/>
      <c r="J33" s="16"/>
      <c r="K33" s="16"/>
      <c r="L33" s="16"/>
      <c r="M33" s="16"/>
      <c r="N33" s="116"/>
      <c r="O33" s="116"/>
      <c r="P33" s="116"/>
      <c r="Q33" s="116"/>
      <c r="R33" s="116"/>
    </row>
    <row r="34" spans="1:18" ht="12.75">
      <c r="A34" s="122" t="s">
        <v>360</v>
      </c>
      <c r="B34" s="122"/>
      <c r="C34" s="122"/>
      <c r="D34" s="122"/>
      <c r="E34" s="122"/>
      <c r="F34" s="122"/>
      <c r="G34" s="122"/>
      <c r="H34" s="122"/>
      <c r="I34" s="122"/>
      <c r="J34" s="16"/>
      <c r="K34" s="16"/>
      <c r="L34" s="16"/>
      <c r="M34" s="16"/>
      <c r="N34" s="116"/>
      <c r="O34" s="116"/>
      <c r="P34" s="116"/>
      <c r="Q34" s="116"/>
      <c r="R34" s="116"/>
    </row>
    <row r="35" spans="1:18" ht="12.75">
      <c r="A35" s="122" t="s">
        <v>248</v>
      </c>
      <c r="B35" s="122"/>
      <c r="C35" s="122"/>
      <c r="D35" s="122"/>
      <c r="E35" s="122"/>
      <c r="F35" s="122"/>
      <c r="G35" s="122"/>
      <c r="H35" s="122"/>
      <c r="I35" s="122"/>
      <c r="J35" s="16"/>
      <c r="K35" s="16"/>
      <c r="L35" s="16"/>
      <c r="M35" s="16"/>
      <c r="N35" s="116"/>
      <c r="O35" s="116"/>
      <c r="P35" s="116"/>
      <c r="Q35" s="116"/>
      <c r="R35" s="116"/>
    </row>
    <row r="36" spans="1:18" ht="12.75">
      <c r="A36" s="122" t="s">
        <v>249</v>
      </c>
      <c r="B36" s="122"/>
      <c r="C36" s="122"/>
      <c r="D36" s="122"/>
      <c r="E36" s="122"/>
      <c r="F36" s="122"/>
      <c r="G36" s="122"/>
      <c r="H36" s="122"/>
      <c r="I36" s="122"/>
      <c r="J36" s="16"/>
      <c r="K36" s="16"/>
      <c r="L36" s="16"/>
      <c r="M36" s="16"/>
      <c r="N36" s="116"/>
      <c r="O36" s="116"/>
      <c r="P36" s="116"/>
      <c r="Q36" s="116"/>
      <c r="R36" s="116"/>
    </row>
    <row r="37" spans="1:256" ht="12.75">
      <c r="A37" s="122" t="s">
        <v>250</v>
      </c>
      <c r="B37" s="122"/>
      <c r="C37" s="122"/>
      <c r="D37" s="122"/>
      <c r="E37" s="122"/>
      <c r="F37" s="122"/>
      <c r="G37" s="122"/>
      <c r="H37" s="122"/>
      <c r="I37" s="122"/>
      <c r="J37" s="122"/>
      <c r="K37" s="122"/>
      <c r="L37" s="122"/>
      <c r="M37" s="122"/>
      <c r="N37" s="122"/>
      <c r="O37" s="122"/>
      <c r="P37" s="122"/>
      <c r="Q37" s="122"/>
      <c r="R37" s="122"/>
      <c r="S37" s="557"/>
      <c r="T37" s="557"/>
      <c r="U37" s="557"/>
      <c r="V37" s="557"/>
      <c r="W37" s="557"/>
      <c r="X37" s="557"/>
      <c r="Y37" s="557"/>
      <c r="Z37" s="557"/>
      <c r="AA37" s="557"/>
      <c r="AB37" s="557"/>
      <c r="AC37" s="557"/>
      <c r="AD37" s="557"/>
      <c r="AE37" s="557"/>
      <c r="AF37" s="557"/>
      <c r="AG37" s="557"/>
      <c r="AH37" s="557"/>
      <c r="AI37" s="557"/>
      <c r="AJ37" s="557"/>
      <c r="AK37" s="557"/>
      <c r="AL37" s="557"/>
      <c r="AM37" s="557"/>
      <c r="AN37" s="557"/>
      <c r="AO37" s="557"/>
      <c r="AP37" s="557"/>
      <c r="AQ37" s="557"/>
      <c r="AR37" s="557"/>
      <c r="AS37" s="557"/>
      <c r="AT37" s="557"/>
      <c r="AU37" s="557"/>
      <c r="AV37" s="557"/>
      <c r="AW37" s="557"/>
      <c r="AX37" s="557"/>
      <c r="AY37" s="557"/>
      <c r="AZ37" s="557"/>
      <c r="BA37" s="557"/>
      <c r="BB37" s="557"/>
      <c r="BC37" s="557"/>
      <c r="BD37" s="557"/>
      <c r="BE37" s="557"/>
      <c r="BF37" s="557"/>
      <c r="BG37" s="557"/>
      <c r="BH37" s="557"/>
      <c r="BI37" s="557"/>
      <c r="BJ37" s="557"/>
      <c r="BK37" s="557"/>
      <c r="BL37" s="557"/>
      <c r="BM37" s="557"/>
      <c r="BN37" s="557"/>
      <c r="BO37" s="557"/>
      <c r="BP37" s="557"/>
      <c r="BQ37" s="557"/>
      <c r="BR37" s="557"/>
      <c r="BS37" s="557"/>
      <c r="BT37" s="557"/>
      <c r="BU37" s="557"/>
      <c r="BV37" s="557"/>
      <c r="BW37" s="557"/>
      <c r="BX37" s="557"/>
      <c r="BY37" s="557"/>
      <c r="BZ37" s="557"/>
      <c r="CA37" s="557"/>
      <c r="CB37" s="557"/>
      <c r="CC37" s="557"/>
      <c r="CD37" s="557"/>
      <c r="CE37" s="557"/>
      <c r="CF37" s="557"/>
      <c r="CG37" s="557"/>
      <c r="CH37" s="557"/>
      <c r="CI37" s="557"/>
      <c r="CJ37" s="557"/>
      <c r="CK37" s="557"/>
      <c r="CL37" s="557"/>
      <c r="CM37" s="557"/>
      <c r="CN37" s="557"/>
      <c r="CO37" s="557"/>
      <c r="CP37" s="557"/>
      <c r="CQ37" s="557"/>
      <c r="CR37" s="557"/>
      <c r="CS37" s="557"/>
      <c r="CT37" s="557"/>
      <c r="CU37" s="557"/>
      <c r="CV37" s="557"/>
      <c r="CW37" s="557"/>
      <c r="CX37" s="557"/>
      <c r="CY37" s="557"/>
      <c r="CZ37" s="557"/>
      <c r="DA37" s="557"/>
      <c r="DB37" s="557"/>
      <c r="DC37" s="557"/>
      <c r="DD37" s="557"/>
      <c r="DE37" s="557"/>
      <c r="DF37" s="557"/>
      <c r="DG37" s="557"/>
      <c r="DH37" s="557"/>
      <c r="DI37" s="557"/>
      <c r="DJ37" s="557"/>
      <c r="DK37" s="557"/>
      <c r="DL37" s="557"/>
      <c r="DM37" s="557"/>
      <c r="DN37" s="557"/>
      <c r="DO37" s="557"/>
      <c r="DP37" s="557"/>
      <c r="DQ37" s="557"/>
      <c r="DR37" s="557"/>
      <c r="DS37" s="557"/>
      <c r="DT37" s="557"/>
      <c r="DU37" s="557"/>
      <c r="DV37" s="557"/>
      <c r="DW37" s="557"/>
      <c r="DX37" s="557"/>
      <c r="DY37" s="557"/>
      <c r="DZ37" s="557"/>
      <c r="EA37" s="557"/>
      <c r="EB37" s="557"/>
      <c r="EC37" s="557"/>
      <c r="ED37" s="557"/>
      <c r="EE37" s="557"/>
      <c r="EF37" s="557"/>
      <c r="EG37" s="557"/>
      <c r="EH37" s="557"/>
      <c r="EI37" s="557"/>
      <c r="EJ37" s="557"/>
      <c r="EK37" s="557"/>
      <c r="EL37" s="557"/>
      <c r="EM37" s="557"/>
      <c r="EN37" s="557"/>
      <c r="EO37" s="557"/>
      <c r="EP37" s="557"/>
      <c r="EQ37" s="557"/>
      <c r="ER37" s="557"/>
      <c r="ES37" s="557"/>
      <c r="ET37" s="557"/>
      <c r="EU37" s="557"/>
      <c r="EV37" s="557"/>
      <c r="EW37" s="557"/>
      <c r="EX37" s="557"/>
      <c r="EY37" s="557"/>
      <c r="EZ37" s="557"/>
      <c r="FA37" s="557"/>
      <c r="FB37" s="557"/>
      <c r="FC37" s="557"/>
      <c r="FD37" s="557"/>
      <c r="FE37" s="557"/>
      <c r="FF37" s="557"/>
      <c r="FG37" s="557"/>
      <c r="FH37" s="557"/>
      <c r="FI37" s="557"/>
      <c r="FJ37" s="557"/>
      <c r="FK37" s="557"/>
      <c r="FL37" s="557"/>
      <c r="FM37" s="557"/>
      <c r="FN37" s="557"/>
      <c r="FO37" s="557"/>
      <c r="FP37" s="557"/>
      <c r="FQ37" s="557"/>
      <c r="FR37" s="557"/>
      <c r="FS37" s="557"/>
      <c r="FT37" s="557"/>
      <c r="FU37" s="557"/>
      <c r="FV37" s="557"/>
      <c r="FW37" s="557"/>
      <c r="FX37" s="557"/>
      <c r="FY37" s="557"/>
      <c r="FZ37" s="557"/>
      <c r="GA37" s="557"/>
      <c r="GB37" s="557"/>
      <c r="GC37" s="557"/>
      <c r="GD37" s="557"/>
      <c r="GE37" s="557"/>
      <c r="GF37" s="557"/>
      <c r="GG37" s="557"/>
      <c r="GH37" s="557"/>
      <c r="GI37" s="557"/>
      <c r="GJ37" s="557"/>
      <c r="GK37" s="557"/>
      <c r="GL37" s="557"/>
      <c r="GM37" s="557"/>
      <c r="GN37" s="557"/>
      <c r="GO37" s="557"/>
      <c r="GP37" s="557"/>
      <c r="GQ37" s="557"/>
      <c r="GR37" s="557"/>
      <c r="GS37" s="557"/>
      <c r="GT37" s="557"/>
      <c r="GU37" s="557"/>
      <c r="GV37" s="557"/>
      <c r="GW37" s="557"/>
      <c r="GX37" s="557"/>
      <c r="GY37" s="557"/>
      <c r="GZ37" s="557"/>
      <c r="HA37" s="557"/>
      <c r="HB37" s="557"/>
      <c r="HC37" s="557"/>
      <c r="HD37" s="557"/>
      <c r="HE37" s="557"/>
      <c r="HF37" s="557"/>
      <c r="HG37" s="557"/>
      <c r="HH37" s="557"/>
      <c r="HI37" s="557"/>
      <c r="HJ37" s="557"/>
      <c r="HK37" s="557"/>
      <c r="HL37" s="557"/>
      <c r="HM37" s="557"/>
      <c r="HN37" s="557"/>
      <c r="HO37" s="557"/>
      <c r="HP37" s="557"/>
      <c r="HQ37" s="557"/>
      <c r="HR37" s="557"/>
      <c r="HS37" s="557"/>
      <c r="HT37" s="557"/>
      <c r="HU37" s="557"/>
      <c r="HV37" s="557"/>
      <c r="HW37" s="557"/>
      <c r="HX37" s="557"/>
      <c r="HY37" s="557"/>
      <c r="HZ37" s="557"/>
      <c r="IA37" s="557"/>
      <c r="IB37" s="557"/>
      <c r="IC37" s="557"/>
      <c r="ID37" s="557"/>
      <c r="IE37" s="557"/>
      <c r="IF37" s="557"/>
      <c r="IG37" s="557"/>
      <c r="IH37" s="557"/>
      <c r="II37" s="557"/>
      <c r="IJ37" s="557"/>
      <c r="IK37" s="557"/>
      <c r="IL37" s="557"/>
      <c r="IM37" s="557"/>
      <c r="IN37" s="557"/>
      <c r="IO37" s="557"/>
      <c r="IP37" s="557"/>
      <c r="IQ37" s="557"/>
      <c r="IR37" s="557"/>
      <c r="IS37" s="557"/>
      <c r="IT37" s="557"/>
      <c r="IU37" s="557"/>
      <c r="IV37" s="557"/>
    </row>
    <row r="38" spans="1:256" ht="12.75">
      <c r="A38" s="122" t="s">
        <v>251</v>
      </c>
      <c r="B38" s="122"/>
      <c r="C38" s="122"/>
      <c r="D38" s="122"/>
      <c r="E38" s="122"/>
      <c r="F38" s="122"/>
      <c r="G38" s="122"/>
      <c r="H38" s="122"/>
      <c r="I38" s="122"/>
      <c r="J38" s="122"/>
      <c r="K38" s="122"/>
      <c r="L38" s="122"/>
      <c r="M38" s="122"/>
      <c r="N38" s="122"/>
      <c r="O38" s="122"/>
      <c r="P38" s="122"/>
      <c r="Q38" s="122"/>
      <c r="R38" s="122"/>
      <c r="S38" s="557"/>
      <c r="T38" s="557"/>
      <c r="U38" s="557"/>
      <c r="V38" s="557"/>
      <c r="W38" s="557"/>
      <c r="X38" s="557"/>
      <c r="Y38" s="557"/>
      <c r="Z38" s="557"/>
      <c r="AA38" s="557"/>
      <c r="AB38" s="557"/>
      <c r="AC38" s="557"/>
      <c r="AD38" s="557"/>
      <c r="AE38" s="557"/>
      <c r="AF38" s="557"/>
      <c r="AG38" s="557"/>
      <c r="AH38" s="557"/>
      <c r="AI38" s="557"/>
      <c r="AJ38" s="557"/>
      <c r="AK38" s="557"/>
      <c r="AL38" s="557"/>
      <c r="AM38" s="557"/>
      <c r="AN38" s="557"/>
      <c r="AO38" s="557"/>
      <c r="AP38" s="557"/>
      <c r="AQ38" s="557"/>
      <c r="AR38" s="557"/>
      <c r="AS38" s="557"/>
      <c r="AT38" s="557"/>
      <c r="AU38" s="557"/>
      <c r="AV38" s="557"/>
      <c r="AW38" s="557"/>
      <c r="AX38" s="557"/>
      <c r="AY38" s="557"/>
      <c r="AZ38" s="557"/>
      <c r="BA38" s="557"/>
      <c r="BB38" s="557"/>
      <c r="BC38" s="557"/>
      <c r="BD38" s="557"/>
      <c r="BE38" s="557"/>
      <c r="BF38" s="557"/>
      <c r="BG38" s="557"/>
      <c r="BH38" s="557"/>
      <c r="BI38" s="557"/>
      <c r="BJ38" s="557"/>
      <c r="BK38" s="557"/>
      <c r="BL38" s="557"/>
      <c r="BM38" s="557"/>
      <c r="BN38" s="557"/>
      <c r="BO38" s="557"/>
      <c r="BP38" s="557"/>
      <c r="BQ38" s="557"/>
      <c r="BR38" s="557"/>
      <c r="BS38" s="557"/>
      <c r="BT38" s="557"/>
      <c r="BU38" s="557"/>
      <c r="BV38" s="557"/>
      <c r="BW38" s="557"/>
      <c r="BX38" s="557"/>
      <c r="BY38" s="557"/>
      <c r="BZ38" s="557"/>
      <c r="CA38" s="557"/>
      <c r="CB38" s="557"/>
      <c r="CC38" s="557"/>
      <c r="CD38" s="557"/>
      <c r="CE38" s="557"/>
      <c r="CF38" s="557"/>
      <c r="CG38" s="557"/>
      <c r="CH38" s="557"/>
      <c r="CI38" s="557"/>
      <c r="CJ38" s="557"/>
      <c r="CK38" s="557"/>
      <c r="CL38" s="557"/>
      <c r="CM38" s="557"/>
      <c r="CN38" s="557"/>
      <c r="CO38" s="557"/>
      <c r="CP38" s="557"/>
      <c r="CQ38" s="557"/>
      <c r="CR38" s="557"/>
      <c r="CS38" s="557"/>
      <c r="CT38" s="557"/>
      <c r="CU38" s="557"/>
      <c r="CV38" s="557"/>
      <c r="CW38" s="557"/>
      <c r="CX38" s="557"/>
      <c r="CY38" s="557"/>
      <c r="CZ38" s="557"/>
      <c r="DA38" s="557"/>
      <c r="DB38" s="557"/>
      <c r="DC38" s="557"/>
      <c r="DD38" s="557"/>
      <c r="DE38" s="557"/>
      <c r="DF38" s="557"/>
      <c r="DG38" s="557"/>
      <c r="DH38" s="557"/>
      <c r="DI38" s="557"/>
      <c r="DJ38" s="557"/>
      <c r="DK38" s="557"/>
      <c r="DL38" s="557"/>
      <c r="DM38" s="557"/>
      <c r="DN38" s="557"/>
      <c r="DO38" s="557"/>
      <c r="DP38" s="557"/>
      <c r="DQ38" s="557"/>
      <c r="DR38" s="557"/>
      <c r="DS38" s="557"/>
      <c r="DT38" s="557"/>
      <c r="DU38" s="557"/>
      <c r="DV38" s="557"/>
      <c r="DW38" s="557"/>
      <c r="DX38" s="557"/>
      <c r="DY38" s="557"/>
      <c r="DZ38" s="557"/>
      <c r="EA38" s="557"/>
      <c r="EB38" s="557"/>
      <c r="EC38" s="557"/>
      <c r="ED38" s="557"/>
      <c r="EE38" s="557"/>
      <c r="EF38" s="557"/>
      <c r="EG38" s="557"/>
      <c r="EH38" s="557"/>
      <c r="EI38" s="557"/>
      <c r="EJ38" s="557"/>
      <c r="EK38" s="557"/>
      <c r="EL38" s="557"/>
      <c r="EM38" s="557"/>
      <c r="EN38" s="557"/>
      <c r="EO38" s="557"/>
      <c r="EP38" s="557"/>
      <c r="EQ38" s="557"/>
      <c r="ER38" s="557"/>
      <c r="ES38" s="557"/>
      <c r="ET38" s="557"/>
      <c r="EU38" s="557"/>
      <c r="EV38" s="557"/>
      <c r="EW38" s="557"/>
      <c r="EX38" s="557"/>
      <c r="EY38" s="557"/>
      <c r="EZ38" s="557"/>
      <c r="FA38" s="557"/>
      <c r="FB38" s="557"/>
      <c r="FC38" s="557"/>
      <c r="FD38" s="557"/>
      <c r="FE38" s="557"/>
      <c r="FF38" s="557"/>
      <c r="FG38" s="557"/>
      <c r="FH38" s="557"/>
      <c r="FI38" s="557"/>
      <c r="FJ38" s="557"/>
      <c r="FK38" s="557"/>
      <c r="FL38" s="557"/>
      <c r="FM38" s="557"/>
      <c r="FN38" s="557"/>
      <c r="FO38" s="557"/>
      <c r="FP38" s="557"/>
      <c r="FQ38" s="557"/>
      <c r="FR38" s="557"/>
      <c r="FS38" s="557"/>
      <c r="FT38" s="557"/>
      <c r="FU38" s="557"/>
      <c r="FV38" s="557"/>
      <c r="FW38" s="557"/>
      <c r="FX38" s="557"/>
      <c r="FY38" s="557"/>
      <c r="FZ38" s="557"/>
      <c r="GA38" s="557"/>
      <c r="GB38" s="557"/>
      <c r="GC38" s="557"/>
      <c r="GD38" s="557"/>
      <c r="GE38" s="557"/>
      <c r="GF38" s="557"/>
      <c r="GG38" s="557"/>
      <c r="GH38" s="557"/>
      <c r="GI38" s="557"/>
      <c r="GJ38" s="557"/>
      <c r="GK38" s="557"/>
      <c r="GL38" s="557"/>
      <c r="GM38" s="557"/>
      <c r="GN38" s="557"/>
      <c r="GO38" s="557"/>
      <c r="GP38" s="557"/>
      <c r="GQ38" s="557"/>
      <c r="GR38" s="557"/>
      <c r="GS38" s="557"/>
      <c r="GT38" s="557"/>
      <c r="GU38" s="557"/>
      <c r="GV38" s="557"/>
      <c r="GW38" s="557"/>
      <c r="GX38" s="557"/>
      <c r="GY38" s="557"/>
      <c r="GZ38" s="557"/>
      <c r="HA38" s="557"/>
      <c r="HB38" s="557"/>
      <c r="HC38" s="557"/>
      <c r="HD38" s="557"/>
      <c r="HE38" s="557"/>
      <c r="HF38" s="557"/>
      <c r="HG38" s="557"/>
      <c r="HH38" s="557"/>
      <c r="HI38" s="557"/>
      <c r="HJ38" s="557"/>
      <c r="HK38" s="557"/>
      <c r="HL38" s="557"/>
      <c r="HM38" s="557"/>
      <c r="HN38" s="557"/>
      <c r="HO38" s="557"/>
      <c r="HP38" s="557"/>
      <c r="HQ38" s="557"/>
      <c r="HR38" s="557"/>
      <c r="HS38" s="557"/>
      <c r="HT38" s="557"/>
      <c r="HU38" s="557"/>
      <c r="HV38" s="557"/>
      <c r="HW38" s="557"/>
      <c r="HX38" s="557"/>
      <c r="HY38" s="557"/>
      <c r="HZ38" s="557"/>
      <c r="IA38" s="557"/>
      <c r="IB38" s="557"/>
      <c r="IC38" s="557"/>
      <c r="ID38" s="557"/>
      <c r="IE38" s="557"/>
      <c r="IF38" s="557"/>
      <c r="IG38" s="557"/>
      <c r="IH38" s="557"/>
      <c r="II38" s="557"/>
      <c r="IJ38" s="557"/>
      <c r="IK38" s="557"/>
      <c r="IL38" s="557"/>
      <c r="IM38" s="557"/>
      <c r="IN38" s="557"/>
      <c r="IO38" s="557"/>
      <c r="IP38" s="557"/>
      <c r="IQ38" s="557"/>
      <c r="IR38" s="557"/>
      <c r="IS38" s="557"/>
      <c r="IT38" s="557"/>
      <c r="IU38" s="557"/>
      <c r="IV38" s="557"/>
    </row>
    <row r="39" spans="1:18" s="1" customFormat="1" ht="12.75">
      <c r="A39" s="119" t="s">
        <v>252</v>
      </c>
      <c r="B39" s="119"/>
      <c r="C39" s="119"/>
      <c r="D39" s="119"/>
      <c r="E39" s="119"/>
      <c r="F39" s="122"/>
      <c r="G39" s="122"/>
      <c r="H39" s="122"/>
      <c r="I39" s="122"/>
      <c r="J39" s="122"/>
      <c r="K39" s="122"/>
      <c r="L39" s="122"/>
      <c r="M39" s="122"/>
      <c r="N39" s="119"/>
      <c r="O39" s="119"/>
      <c r="P39" s="119"/>
      <c r="Q39" s="119"/>
      <c r="R39" s="119"/>
    </row>
    <row r="40" spans="1:256" ht="12.75">
      <c r="A40" s="122"/>
      <c r="B40" s="122"/>
      <c r="C40" s="122"/>
      <c r="D40" s="122"/>
      <c r="E40" s="122"/>
      <c r="F40" s="122"/>
      <c r="G40" s="122"/>
      <c r="H40" s="122"/>
      <c r="I40" s="122"/>
      <c r="J40" s="122"/>
      <c r="K40" s="122"/>
      <c r="L40" s="122"/>
      <c r="M40" s="114"/>
      <c r="N40" s="1"/>
      <c r="O40" s="1"/>
      <c r="P40" s="1"/>
      <c r="Q40" s="1"/>
      <c r="R40" s="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11"/>
      <c r="GK40" s="111"/>
      <c r="GL40" s="111"/>
      <c r="GM40" s="111"/>
      <c r="GN40" s="111"/>
      <c r="GO40" s="111"/>
      <c r="GP40" s="111"/>
      <c r="GQ40" s="111"/>
      <c r="GR40" s="111"/>
      <c r="GS40" s="111"/>
      <c r="GT40" s="111"/>
      <c r="GU40" s="111"/>
      <c r="GV40" s="111"/>
      <c r="GW40" s="111"/>
      <c r="GX40" s="111"/>
      <c r="GY40" s="111"/>
      <c r="GZ40" s="111"/>
      <c r="HA40" s="111"/>
      <c r="HB40" s="111"/>
      <c r="HC40" s="111"/>
      <c r="HD40" s="111"/>
      <c r="HE40" s="111"/>
      <c r="HF40" s="111"/>
      <c r="HG40" s="111"/>
      <c r="HH40" s="111"/>
      <c r="HI40" s="111"/>
      <c r="HJ40" s="111"/>
      <c r="HK40" s="111"/>
      <c r="HL40" s="111"/>
      <c r="HM40" s="111"/>
      <c r="HN40" s="111"/>
      <c r="HO40" s="111"/>
      <c r="HP40" s="111"/>
      <c r="HQ40" s="111"/>
      <c r="HR40" s="111"/>
      <c r="HS40" s="111"/>
      <c r="HT40" s="111"/>
      <c r="HU40" s="111"/>
      <c r="HV40" s="111"/>
      <c r="HW40" s="111"/>
      <c r="HX40" s="111"/>
      <c r="HY40" s="111"/>
      <c r="HZ40" s="111"/>
      <c r="IA40" s="111"/>
      <c r="IB40" s="111"/>
      <c r="IC40" s="111"/>
      <c r="ID40" s="111"/>
      <c r="IE40" s="111"/>
      <c r="IF40" s="111"/>
      <c r="IG40" s="111"/>
      <c r="IH40" s="111"/>
      <c r="II40" s="111"/>
      <c r="IJ40" s="111"/>
      <c r="IK40" s="111"/>
      <c r="IL40" s="111"/>
      <c r="IM40" s="111"/>
      <c r="IN40" s="111"/>
      <c r="IO40" s="111"/>
      <c r="IP40" s="111"/>
      <c r="IQ40" s="111"/>
      <c r="IR40" s="111"/>
      <c r="IS40" s="111"/>
      <c r="IT40" s="111"/>
      <c r="IU40" s="111"/>
      <c r="IV40" s="111"/>
    </row>
    <row r="41" spans="1:256" ht="12.75">
      <c r="A41" s="122"/>
      <c r="B41" s="122"/>
      <c r="C41" s="122"/>
      <c r="D41" s="122"/>
      <c r="E41" s="122"/>
      <c r="F41" s="122"/>
      <c r="G41" s="122"/>
      <c r="H41" s="122"/>
      <c r="I41" s="122"/>
      <c r="J41" s="122"/>
      <c r="K41" s="122"/>
      <c r="L41" s="122"/>
      <c r="M41" s="114"/>
      <c r="N41" s="1"/>
      <c r="O41" s="1"/>
      <c r="P41" s="1"/>
      <c r="Q41" s="1"/>
      <c r="R41" s="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1"/>
      <c r="BV41" s="111"/>
      <c r="BW41" s="111"/>
      <c r="BX41" s="111"/>
      <c r="BY41" s="111"/>
      <c r="BZ41" s="111"/>
      <c r="CA41" s="111"/>
      <c r="CB41" s="111"/>
      <c r="CC41" s="111"/>
      <c r="CD41" s="111"/>
      <c r="CE41" s="111"/>
      <c r="CF41" s="111"/>
      <c r="CG41" s="111"/>
      <c r="CH41" s="111"/>
      <c r="CI41" s="111"/>
      <c r="CJ41" s="111"/>
      <c r="CK41" s="111"/>
      <c r="CL41" s="111"/>
      <c r="CM41" s="111"/>
      <c r="CN41" s="111"/>
      <c r="CO41" s="111"/>
      <c r="CP41" s="111"/>
      <c r="CQ41" s="111"/>
      <c r="CR41" s="111"/>
      <c r="CS41" s="111"/>
      <c r="CT41" s="111"/>
      <c r="CU41" s="111"/>
      <c r="CV41" s="111"/>
      <c r="CW41" s="111"/>
      <c r="CX41" s="111"/>
      <c r="CY41" s="111"/>
      <c r="CZ41" s="111"/>
      <c r="DA41" s="111"/>
      <c r="DB41" s="111"/>
      <c r="DC41" s="111"/>
      <c r="DD41" s="111"/>
      <c r="DE41" s="111"/>
      <c r="DF41" s="111"/>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11"/>
      <c r="GK41" s="111"/>
      <c r="GL41" s="111"/>
      <c r="GM41" s="111"/>
      <c r="GN41" s="111"/>
      <c r="GO41" s="111"/>
      <c r="GP41" s="111"/>
      <c r="GQ41" s="111"/>
      <c r="GR41" s="111"/>
      <c r="GS41" s="111"/>
      <c r="GT41" s="111"/>
      <c r="GU41" s="111"/>
      <c r="GV41" s="111"/>
      <c r="GW41" s="111"/>
      <c r="GX41" s="111"/>
      <c r="GY41" s="111"/>
      <c r="GZ41" s="111"/>
      <c r="HA41" s="111"/>
      <c r="HB41" s="111"/>
      <c r="HC41" s="111"/>
      <c r="HD41" s="111"/>
      <c r="HE41" s="111"/>
      <c r="HF41" s="111"/>
      <c r="HG41" s="111"/>
      <c r="HH41" s="111"/>
      <c r="HI41" s="111"/>
      <c r="HJ41" s="111"/>
      <c r="HK41" s="111"/>
      <c r="HL41" s="111"/>
      <c r="HM41" s="111"/>
      <c r="HN41" s="111"/>
      <c r="HO41" s="111"/>
      <c r="HP41" s="111"/>
      <c r="HQ41" s="111"/>
      <c r="HR41" s="111"/>
      <c r="HS41" s="111"/>
      <c r="HT41" s="111"/>
      <c r="HU41" s="111"/>
      <c r="HV41" s="111"/>
      <c r="HW41" s="111"/>
      <c r="HX41" s="111"/>
      <c r="HY41" s="111"/>
      <c r="HZ41" s="111"/>
      <c r="IA41" s="111"/>
      <c r="IB41" s="111"/>
      <c r="IC41" s="111"/>
      <c r="ID41" s="111"/>
      <c r="IE41" s="111"/>
      <c r="IF41" s="111"/>
      <c r="IG41" s="111"/>
      <c r="IH41" s="111"/>
      <c r="II41" s="111"/>
      <c r="IJ41" s="111"/>
      <c r="IK41" s="111"/>
      <c r="IL41" s="111"/>
      <c r="IM41" s="111"/>
      <c r="IN41" s="111"/>
      <c r="IO41" s="111"/>
      <c r="IP41" s="111"/>
      <c r="IQ41" s="111"/>
      <c r="IR41" s="111"/>
      <c r="IS41" s="111"/>
      <c r="IT41" s="111"/>
      <c r="IU41" s="111"/>
      <c r="IV41" s="111"/>
    </row>
    <row r="42" spans="1:256" ht="12.75">
      <c r="A42" s="129" t="s">
        <v>353</v>
      </c>
      <c r="B42" s="122"/>
      <c r="C42" s="122"/>
      <c r="D42" s="122"/>
      <c r="E42" s="122"/>
      <c r="F42" s="122"/>
      <c r="G42" s="122"/>
      <c r="H42" s="122"/>
      <c r="I42" s="122"/>
      <c r="J42" s="122"/>
      <c r="K42" s="122"/>
      <c r="L42" s="122"/>
      <c r="M42" s="114"/>
      <c r="N42" s="1"/>
      <c r="O42" s="1"/>
      <c r="P42" s="1"/>
      <c r="Q42" s="1"/>
      <c r="R42" s="1"/>
      <c r="S42" s="557"/>
      <c r="T42" s="557"/>
      <c r="U42" s="557"/>
      <c r="V42" s="557"/>
      <c r="W42" s="557"/>
      <c r="X42" s="557"/>
      <c r="Y42" s="557"/>
      <c r="Z42" s="557"/>
      <c r="AA42" s="557"/>
      <c r="AB42" s="557"/>
      <c r="AC42" s="557"/>
      <c r="AD42" s="557"/>
      <c r="AE42" s="557"/>
      <c r="AF42" s="557"/>
      <c r="AG42" s="557"/>
      <c r="AH42" s="557"/>
      <c r="AI42" s="557"/>
      <c r="AJ42" s="557"/>
      <c r="AK42" s="557"/>
      <c r="AL42" s="557"/>
      <c r="AM42" s="557"/>
      <c r="AN42" s="557"/>
      <c r="AO42" s="557"/>
      <c r="AP42" s="557"/>
      <c r="AQ42" s="557"/>
      <c r="AR42" s="557"/>
      <c r="AS42" s="557"/>
      <c r="AT42" s="557"/>
      <c r="AU42" s="557"/>
      <c r="AV42" s="557"/>
      <c r="AW42" s="557"/>
      <c r="AX42" s="557"/>
      <c r="AY42" s="557"/>
      <c r="AZ42" s="557"/>
      <c r="BA42" s="557"/>
      <c r="BB42" s="557"/>
      <c r="BC42" s="557"/>
      <c r="BD42" s="557"/>
      <c r="BE42" s="557"/>
      <c r="BF42" s="557"/>
      <c r="BG42" s="557"/>
      <c r="BH42" s="557"/>
      <c r="BI42" s="557"/>
      <c r="BJ42" s="557"/>
      <c r="BK42" s="557"/>
      <c r="BL42" s="557"/>
      <c r="BM42" s="557"/>
      <c r="BN42" s="557"/>
      <c r="BO42" s="557"/>
      <c r="BP42" s="557"/>
      <c r="BQ42" s="557"/>
      <c r="BR42" s="557"/>
      <c r="BS42" s="557"/>
      <c r="BT42" s="557"/>
      <c r="BU42" s="557"/>
      <c r="BV42" s="557"/>
      <c r="BW42" s="557"/>
      <c r="BX42" s="557"/>
      <c r="BY42" s="557"/>
      <c r="BZ42" s="557"/>
      <c r="CA42" s="557"/>
      <c r="CB42" s="557"/>
      <c r="CC42" s="557"/>
      <c r="CD42" s="557"/>
      <c r="CE42" s="557"/>
      <c r="CF42" s="557"/>
      <c r="CG42" s="557"/>
      <c r="CH42" s="557"/>
      <c r="CI42" s="557"/>
      <c r="CJ42" s="557"/>
      <c r="CK42" s="557"/>
      <c r="CL42" s="557"/>
      <c r="CM42" s="557"/>
      <c r="CN42" s="557"/>
      <c r="CO42" s="557"/>
      <c r="CP42" s="557"/>
      <c r="CQ42" s="557"/>
      <c r="CR42" s="557"/>
      <c r="CS42" s="557"/>
      <c r="CT42" s="557"/>
      <c r="CU42" s="557"/>
      <c r="CV42" s="557"/>
      <c r="CW42" s="557"/>
      <c r="CX42" s="557"/>
      <c r="CY42" s="557"/>
      <c r="CZ42" s="557"/>
      <c r="DA42" s="557"/>
      <c r="DB42" s="557"/>
      <c r="DC42" s="557"/>
      <c r="DD42" s="557"/>
      <c r="DE42" s="557"/>
      <c r="DF42" s="557"/>
      <c r="DG42" s="557"/>
      <c r="DH42" s="557"/>
      <c r="DI42" s="557"/>
      <c r="DJ42" s="557"/>
      <c r="DK42" s="557"/>
      <c r="DL42" s="557"/>
      <c r="DM42" s="557"/>
      <c r="DN42" s="557"/>
      <c r="DO42" s="557"/>
      <c r="DP42" s="557"/>
      <c r="DQ42" s="557"/>
      <c r="DR42" s="557"/>
      <c r="DS42" s="557"/>
      <c r="DT42" s="557"/>
      <c r="DU42" s="557"/>
      <c r="DV42" s="557"/>
      <c r="DW42" s="557"/>
      <c r="DX42" s="557"/>
      <c r="DY42" s="557"/>
      <c r="DZ42" s="557"/>
      <c r="EA42" s="557"/>
      <c r="EB42" s="557"/>
      <c r="EC42" s="557"/>
      <c r="ED42" s="557"/>
      <c r="EE42" s="557"/>
      <c r="EF42" s="557"/>
      <c r="EG42" s="557"/>
      <c r="EH42" s="557"/>
      <c r="EI42" s="557"/>
      <c r="EJ42" s="557"/>
      <c r="EK42" s="557"/>
      <c r="EL42" s="557"/>
      <c r="EM42" s="557"/>
      <c r="EN42" s="557"/>
      <c r="EO42" s="557"/>
      <c r="EP42" s="557"/>
      <c r="EQ42" s="557"/>
      <c r="ER42" s="557"/>
      <c r="ES42" s="557"/>
      <c r="ET42" s="557"/>
      <c r="EU42" s="557"/>
      <c r="EV42" s="557"/>
      <c r="EW42" s="557"/>
      <c r="EX42" s="557"/>
      <c r="EY42" s="557"/>
      <c r="EZ42" s="557"/>
      <c r="FA42" s="557"/>
      <c r="FB42" s="557"/>
      <c r="FC42" s="557"/>
      <c r="FD42" s="557"/>
      <c r="FE42" s="557"/>
      <c r="FF42" s="557"/>
      <c r="FG42" s="557"/>
      <c r="FH42" s="557"/>
      <c r="FI42" s="557"/>
      <c r="FJ42" s="557"/>
      <c r="FK42" s="557"/>
      <c r="FL42" s="557"/>
      <c r="FM42" s="557"/>
      <c r="FN42" s="557"/>
      <c r="FO42" s="557"/>
      <c r="FP42" s="557"/>
      <c r="FQ42" s="557"/>
      <c r="FR42" s="557"/>
      <c r="FS42" s="557"/>
      <c r="FT42" s="557"/>
      <c r="FU42" s="557"/>
      <c r="FV42" s="557"/>
      <c r="FW42" s="557"/>
      <c r="FX42" s="557"/>
      <c r="FY42" s="557"/>
      <c r="FZ42" s="557"/>
      <c r="GA42" s="557"/>
      <c r="GB42" s="557"/>
      <c r="GC42" s="557"/>
      <c r="GD42" s="557"/>
      <c r="GE42" s="557"/>
      <c r="GF42" s="557"/>
      <c r="GG42" s="557"/>
      <c r="GH42" s="557"/>
      <c r="GI42" s="557"/>
      <c r="GJ42" s="557"/>
      <c r="GK42" s="557"/>
      <c r="GL42" s="557"/>
      <c r="GM42" s="557"/>
      <c r="GN42" s="557"/>
      <c r="GO42" s="557"/>
      <c r="GP42" s="557"/>
      <c r="GQ42" s="557"/>
      <c r="GR42" s="557"/>
      <c r="GS42" s="557"/>
      <c r="GT42" s="557"/>
      <c r="GU42" s="557"/>
      <c r="GV42" s="557"/>
      <c r="GW42" s="557"/>
      <c r="GX42" s="557"/>
      <c r="GY42" s="557"/>
      <c r="GZ42" s="557"/>
      <c r="HA42" s="557"/>
      <c r="HB42" s="557"/>
      <c r="HC42" s="557"/>
      <c r="HD42" s="557"/>
      <c r="HE42" s="557"/>
      <c r="HF42" s="557"/>
      <c r="HG42" s="557"/>
      <c r="HH42" s="557"/>
      <c r="HI42" s="557"/>
      <c r="HJ42" s="557"/>
      <c r="HK42" s="557"/>
      <c r="HL42" s="557"/>
      <c r="HM42" s="557"/>
      <c r="HN42" s="557"/>
      <c r="HO42" s="557"/>
      <c r="HP42" s="557"/>
      <c r="HQ42" s="557"/>
      <c r="HR42" s="557"/>
      <c r="HS42" s="557"/>
      <c r="HT42" s="557"/>
      <c r="HU42" s="557"/>
      <c r="HV42" s="557"/>
      <c r="HW42" s="557"/>
      <c r="HX42" s="557"/>
      <c r="HY42" s="557"/>
      <c r="HZ42" s="557"/>
      <c r="IA42" s="557"/>
      <c r="IB42" s="557"/>
      <c r="IC42" s="557"/>
      <c r="ID42" s="557"/>
      <c r="IE42" s="557"/>
      <c r="IF42" s="557"/>
      <c r="IG42" s="557"/>
      <c r="IH42" s="557"/>
      <c r="II42" s="557"/>
      <c r="IJ42" s="557"/>
      <c r="IK42" s="557"/>
      <c r="IL42" s="557"/>
      <c r="IM42" s="557"/>
      <c r="IN42" s="557"/>
      <c r="IO42" s="557"/>
      <c r="IP42" s="557"/>
      <c r="IQ42" s="557"/>
      <c r="IR42" s="557"/>
      <c r="IS42" s="557"/>
      <c r="IT42" s="557"/>
      <c r="IU42" s="557"/>
      <c r="IV42" s="557"/>
    </row>
    <row r="43" spans="1:256" ht="12.75">
      <c r="A43" s="122"/>
      <c r="B43" s="122"/>
      <c r="C43" s="122"/>
      <c r="D43" s="122"/>
      <c r="E43" s="122"/>
      <c r="F43" s="122"/>
      <c r="G43" s="122"/>
      <c r="H43" s="122"/>
      <c r="I43" s="122"/>
      <c r="J43" s="122"/>
      <c r="K43" s="122"/>
      <c r="L43" s="122"/>
      <c r="M43" s="114"/>
      <c r="N43" s="1"/>
      <c r="O43" s="1"/>
      <c r="P43" s="1"/>
      <c r="Q43" s="1"/>
      <c r="R43" s="1"/>
      <c r="S43" s="557"/>
      <c r="T43" s="557"/>
      <c r="U43" s="557"/>
      <c r="V43" s="557"/>
      <c r="W43" s="557"/>
      <c r="X43" s="557"/>
      <c r="Y43" s="557"/>
      <c r="Z43" s="557"/>
      <c r="AA43" s="557"/>
      <c r="AB43" s="557"/>
      <c r="AC43" s="557"/>
      <c r="AD43" s="557"/>
      <c r="AE43" s="557"/>
      <c r="AF43" s="557"/>
      <c r="AG43" s="557"/>
      <c r="AH43" s="557"/>
      <c r="AI43" s="557"/>
      <c r="AJ43" s="557"/>
      <c r="AK43" s="557"/>
      <c r="AL43" s="557"/>
      <c r="AM43" s="557"/>
      <c r="AN43" s="557"/>
      <c r="AO43" s="557"/>
      <c r="AP43" s="557"/>
      <c r="AQ43" s="557"/>
      <c r="AR43" s="557"/>
      <c r="AS43" s="557"/>
      <c r="AT43" s="557"/>
      <c r="AU43" s="557"/>
      <c r="AV43" s="557"/>
      <c r="AW43" s="557"/>
      <c r="AX43" s="557"/>
      <c r="AY43" s="557"/>
      <c r="AZ43" s="557"/>
      <c r="BA43" s="557"/>
      <c r="BB43" s="557"/>
      <c r="BC43" s="557"/>
      <c r="BD43" s="557"/>
      <c r="BE43" s="557"/>
      <c r="BF43" s="557"/>
      <c r="BG43" s="557"/>
      <c r="BH43" s="557"/>
      <c r="BI43" s="557"/>
      <c r="BJ43" s="557"/>
      <c r="BK43" s="557"/>
      <c r="BL43" s="557"/>
      <c r="BM43" s="557"/>
      <c r="BN43" s="557"/>
      <c r="BO43" s="557"/>
      <c r="BP43" s="557"/>
      <c r="BQ43" s="557"/>
      <c r="BR43" s="557"/>
      <c r="BS43" s="557"/>
      <c r="BT43" s="557"/>
      <c r="BU43" s="557"/>
      <c r="BV43" s="557"/>
      <c r="BW43" s="557"/>
      <c r="BX43" s="557"/>
      <c r="BY43" s="557"/>
      <c r="BZ43" s="557"/>
      <c r="CA43" s="557"/>
      <c r="CB43" s="557"/>
      <c r="CC43" s="557"/>
      <c r="CD43" s="557"/>
      <c r="CE43" s="557"/>
      <c r="CF43" s="557"/>
      <c r="CG43" s="557"/>
      <c r="CH43" s="557"/>
      <c r="CI43" s="557"/>
      <c r="CJ43" s="557"/>
      <c r="CK43" s="557"/>
      <c r="CL43" s="557"/>
      <c r="CM43" s="557"/>
      <c r="CN43" s="557"/>
      <c r="CO43" s="557"/>
      <c r="CP43" s="557"/>
      <c r="CQ43" s="557"/>
      <c r="CR43" s="557"/>
      <c r="CS43" s="557"/>
      <c r="CT43" s="557"/>
      <c r="CU43" s="557"/>
      <c r="CV43" s="557"/>
      <c r="CW43" s="557"/>
      <c r="CX43" s="557"/>
      <c r="CY43" s="557"/>
      <c r="CZ43" s="557"/>
      <c r="DA43" s="557"/>
      <c r="DB43" s="557"/>
      <c r="DC43" s="557"/>
      <c r="DD43" s="557"/>
      <c r="DE43" s="557"/>
      <c r="DF43" s="557"/>
      <c r="DG43" s="557"/>
      <c r="DH43" s="557"/>
      <c r="DI43" s="557"/>
      <c r="DJ43" s="557"/>
      <c r="DK43" s="557"/>
      <c r="DL43" s="557"/>
      <c r="DM43" s="557"/>
      <c r="DN43" s="557"/>
      <c r="DO43" s="557"/>
      <c r="DP43" s="557"/>
      <c r="DQ43" s="557"/>
      <c r="DR43" s="557"/>
      <c r="DS43" s="557"/>
      <c r="DT43" s="557"/>
      <c r="DU43" s="557"/>
      <c r="DV43" s="557"/>
      <c r="DW43" s="557"/>
      <c r="DX43" s="557"/>
      <c r="DY43" s="557"/>
      <c r="DZ43" s="557"/>
      <c r="EA43" s="557"/>
      <c r="EB43" s="557"/>
      <c r="EC43" s="557"/>
      <c r="ED43" s="557"/>
      <c r="EE43" s="557"/>
      <c r="EF43" s="557"/>
      <c r="EG43" s="557"/>
      <c r="EH43" s="557"/>
      <c r="EI43" s="557"/>
      <c r="EJ43" s="557"/>
      <c r="EK43" s="557"/>
      <c r="EL43" s="557"/>
      <c r="EM43" s="557"/>
      <c r="EN43" s="557"/>
      <c r="EO43" s="557"/>
      <c r="EP43" s="557"/>
      <c r="EQ43" s="557"/>
      <c r="ER43" s="557"/>
      <c r="ES43" s="557"/>
      <c r="ET43" s="557"/>
      <c r="EU43" s="557"/>
      <c r="EV43" s="557"/>
      <c r="EW43" s="557"/>
      <c r="EX43" s="557"/>
      <c r="EY43" s="557"/>
      <c r="EZ43" s="557"/>
      <c r="FA43" s="557"/>
      <c r="FB43" s="557"/>
      <c r="FC43" s="557"/>
      <c r="FD43" s="557"/>
      <c r="FE43" s="557"/>
      <c r="FF43" s="557"/>
      <c r="FG43" s="557"/>
      <c r="FH43" s="557"/>
      <c r="FI43" s="557"/>
      <c r="FJ43" s="557"/>
      <c r="FK43" s="557"/>
      <c r="FL43" s="557"/>
      <c r="FM43" s="557"/>
      <c r="FN43" s="557"/>
      <c r="FO43" s="557"/>
      <c r="FP43" s="557"/>
      <c r="FQ43" s="557"/>
      <c r="FR43" s="557"/>
      <c r="FS43" s="557"/>
      <c r="FT43" s="557"/>
      <c r="FU43" s="557"/>
      <c r="FV43" s="557"/>
      <c r="FW43" s="557"/>
      <c r="FX43" s="557"/>
      <c r="FY43" s="557"/>
      <c r="FZ43" s="557"/>
      <c r="GA43" s="557"/>
      <c r="GB43" s="557"/>
      <c r="GC43" s="557"/>
      <c r="GD43" s="557"/>
      <c r="GE43" s="557"/>
      <c r="GF43" s="557"/>
      <c r="GG43" s="557"/>
      <c r="GH43" s="557"/>
      <c r="GI43" s="557"/>
      <c r="GJ43" s="557"/>
      <c r="GK43" s="557"/>
      <c r="GL43" s="557"/>
      <c r="GM43" s="557"/>
      <c r="GN43" s="557"/>
      <c r="GO43" s="557"/>
      <c r="GP43" s="557"/>
      <c r="GQ43" s="557"/>
      <c r="GR43" s="557"/>
      <c r="GS43" s="557"/>
      <c r="GT43" s="557"/>
      <c r="GU43" s="557"/>
      <c r="GV43" s="557"/>
      <c r="GW43" s="557"/>
      <c r="GX43" s="557"/>
      <c r="GY43" s="557"/>
      <c r="GZ43" s="557"/>
      <c r="HA43" s="557"/>
      <c r="HB43" s="557"/>
      <c r="HC43" s="557"/>
      <c r="HD43" s="557"/>
      <c r="HE43" s="557"/>
      <c r="HF43" s="557"/>
      <c r="HG43" s="557"/>
      <c r="HH43" s="557"/>
      <c r="HI43" s="557"/>
      <c r="HJ43" s="557"/>
      <c r="HK43" s="557"/>
      <c r="HL43" s="557"/>
      <c r="HM43" s="557"/>
      <c r="HN43" s="557"/>
      <c r="HO43" s="557"/>
      <c r="HP43" s="557"/>
      <c r="HQ43" s="557"/>
      <c r="HR43" s="557"/>
      <c r="HS43" s="557"/>
      <c r="HT43" s="557"/>
      <c r="HU43" s="557"/>
      <c r="HV43" s="557"/>
      <c r="HW43" s="557"/>
      <c r="HX43" s="557"/>
      <c r="HY43" s="557"/>
      <c r="HZ43" s="557"/>
      <c r="IA43" s="557"/>
      <c r="IB43" s="557"/>
      <c r="IC43" s="557"/>
      <c r="ID43" s="557"/>
      <c r="IE43" s="557"/>
      <c r="IF43" s="557"/>
      <c r="IG43" s="557"/>
      <c r="IH43" s="557"/>
      <c r="II43" s="557"/>
      <c r="IJ43" s="557"/>
      <c r="IK43" s="557"/>
      <c r="IL43" s="557"/>
      <c r="IM43" s="557"/>
      <c r="IN43" s="557"/>
      <c r="IO43" s="557"/>
      <c r="IP43" s="557"/>
      <c r="IQ43" s="557"/>
      <c r="IR43" s="557"/>
      <c r="IS43" s="557"/>
      <c r="IT43" s="557"/>
      <c r="IU43" s="557"/>
      <c r="IV43" s="557"/>
    </row>
    <row r="44" spans="1:256" ht="12.75">
      <c r="A44" s="122" t="s">
        <v>354</v>
      </c>
      <c r="B44" s="122"/>
      <c r="C44" s="122"/>
      <c r="D44" s="122"/>
      <c r="E44" s="122"/>
      <c r="F44" s="122"/>
      <c r="G44" s="122"/>
      <c r="H44" s="122"/>
      <c r="I44" s="122"/>
      <c r="J44" s="122"/>
      <c r="K44" s="122"/>
      <c r="L44" s="122"/>
      <c r="M44" s="114"/>
      <c r="N44" s="1"/>
      <c r="O44" s="1"/>
      <c r="P44" s="1"/>
      <c r="Q44" s="1"/>
      <c r="R44" s="1"/>
      <c r="S44" s="557"/>
      <c r="T44" s="557"/>
      <c r="U44" s="557"/>
      <c r="V44" s="557"/>
      <c r="W44" s="557"/>
      <c r="X44" s="557"/>
      <c r="Y44" s="557"/>
      <c r="Z44" s="557"/>
      <c r="AA44" s="557"/>
      <c r="AB44" s="557"/>
      <c r="AC44" s="557"/>
      <c r="AD44" s="557"/>
      <c r="AE44" s="557"/>
      <c r="AF44" s="557"/>
      <c r="AG44" s="557"/>
      <c r="AH44" s="557"/>
      <c r="AI44" s="557"/>
      <c r="AJ44" s="557"/>
      <c r="AK44" s="557"/>
      <c r="AL44" s="557"/>
      <c r="AM44" s="557"/>
      <c r="AN44" s="557"/>
      <c r="AO44" s="557"/>
      <c r="AP44" s="557"/>
      <c r="AQ44" s="557"/>
      <c r="AR44" s="557"/>
      <c r="AS44" s="557"/>
      <c r="AT44" s="557"/>
      <c r="AU44" s="557"/>
      <c r="AV44" s="557"/>
      <c r="AW44" s="557"/>
      <c r="AX44" s="557"/>
      <c r="AY44" s="557"/>
      <c r="AZ44" s="557"/>
      <c r="BA44" s="557"/>
      <c r="BB44" s="557"/>
      <c r="BC44" s="557"/>
      <c r="BD44" s="557"/>
      <c r="BE44" s="557"/>
      <c r="BF44" s="557"/>
      <c r="BG44" s="557"/>
      <c r="BH44" s="557"/>
      <c r="BI44" s="557"/>
      <c r="BJ44" s="557"/>
      <c r="BK44" s="557"/>
      <c r="BL44" s="557"/>
      <c r="BM44" s="557"/>
      <c r="BN44" s="557"/>
      <c r="BO44" s="557"/>
      <c r="BP44" s="557"/>
      <c r="BQ44" s="557"/>
      <c r="BR44" s="557"/>
      <c r="BS44" s="557"/>
      <c r="BT44" s="557"/>
      <c r="BU44" s="557"/>
      <c r="BV44" s="557"/>
      <c r="BW44" s="557"/>
      <c r="BX44" s="557"/>
      <c r="BY44" s="557"/>
      <c r="BZ44" s="557"/>
      <c r="CA44" s="557"/>
      <c r="CB44" s="557"/>
      <c r="CC44" s="557"/>
      <c r="CD44" s="557"/>
      <c r="CE44" s="557"/>
      <c r="CF44" s="557"/>
      <c r="CG44" s="557"/>
      <c r="CH44" s="557"/>
      <c r="CI44" s="557"/>
      <c r="CJ44" s="557"/>
      <c r="CK44" s="557"/>
      <c r="CL44" s="557"/>
      <c r="CM44" s="557"/>
      <c r="CN44" s="557"/>
      <c r="CO44" s="557"/>
      <c r="CP44" s="557"/>
      <c r="CQ44" s="557"/>
      <c r="CR44" s="557"/>
      <c r="CS44" s="557"/>
      <c r="CT44" s="557"/>
      <c r="CU44" s="557"/>
      <c r="CV44" s="557"/>
      <c r="CW44" s="557"/>
      <c r="CX44" s="557"/>
      <c r="CY44" s="557"/>
      <c r="CZ44" s="557"/>
      <c r="DA44" s="557"/>
      <c r="DB44" s="557"/>
      <c r="DC44" s="557"/>
      <c r="DD44" s="557"/>
      <c r="DE44" s="557"/>
      <c r="DF44" s="557"/>
      <c r="DG44" s="557"/>
      <c r="DH44" s="557"/>
      <c r="DI44" s="557"/>
      <c r="DJ44" s="557"/>
      <c r="DK44" s="557"/>
      <c r="DL44" s="557"/>
      <c r="DM44" s="557"/>
      <c r="DN44" s="557"/>
      <c r="DO44" s="557"/>
      <c r="DP44" s="557"/>
      <c r="DQ44" s="557"/>
      <c r="DR44" s="557"/>
      <c r="DS44" s="557"/>
      <c r="DT44" s="557"/>
      <c r="DU44" s="557"/>
      <c r="DV44" s="557"/>
      <c r="DW44" s="557"/>
      <c r="DX44" s="557"/>
      <c r="DY44" s="557"/>
      <c r="DZ44" s="557"/>
      <c r="EA44" s="557"/>
      <c r="EB44" s="557"/>
      <c r="EC44" s="557"/>
      <c r="ED44" s="557"/>
      <c r="EE44" s="557"/>
      <c r="EF44" s="557"/>
      <c r="EG44" s="557"/>
      <c r="EH44" s="557"/>
      <c r="EI44" s="557"/>
      <c r="EJ44" s="557"/>
      <c r="EK44" s="557"/>
      <c r="EL44" s="557"/>
      <c r="EM44" s="557"/>
      <c r="EN44" s="557"/>
      <c r="EO44" s="557"/>
      <c r="EP44" s="557"/>
      <c r="EQ44" s="557"/>
      <c r="ER44" s="557"/>
      <c r="ES44" s="557"/>
      <c r="ET44" s="557"/>
      <c r="EU44" s="557"/>
      <c r="EV44" s="557"/>
      <c r="EW44" s="557"/>
      <c r="EX44" s="557"/>
      <c r="EY44" s="557"/>
      <c r="EZ44" s="557"/>
      <c r="FA44" s="557"/>
      <c r="FB44" s="557"/>
      <c r="FC44" s="557"/>
      <c r="FD44" s="557"/>
      <c r="FE44" s="557"/>
      <c r="FF44" s="557"/>
      <c r="FG44" s="557"/>
      <c r="FH44" s="557"/>
      <c r="FI44" s="557"/>
      <c r="FJ44" s="557"/>
      <c r="FK44" s="557"/>
      <c r="FL44" s="557"/>
      <c r="FM44" s="557"/>
      <c r="FN44" s="557"/>
      <c r="FO44" s="557"/>
      <c r="FP44" s="557"/>
      <c r="FQ44" s="557"/>
      <c r="FR44" s="557"/>
      <c r="FS44" s="557"/>
      <c r="FT44" s="557"/>
      <c r="FU44" s="557"/>
      <c r="FV44" s="557"/>
      <c r="FW44" s="557"/>
      <c r="FX44" s="557"/>
      <c r="FY44" s="557"/>
      <c r="FZ44" s="557"/>
      <c r="GA44" s="557"/>
      <c r="GB44" s="557"/>
      <c r="GC44" s="557"/>
      <c r="GD44" s="557"/>
      <c r="GE44" s="557"/>
      <c r="GF44" s="557"/>
      <c r="GG44" s="557"/>
      <c r="GH44" s="557"/>
      <c r="GI44" s="557"/>
      <c r="GJ44" s="557"/>
      <c r="GK44" s="557"/>
      <c r="GL44" s="557"/>
      <c r="GM44" s="557"/>
      <c r="GN44" s="557"/>
      <c r="GO44" s="557"/>
      <c r="GP44" s="557"/>
      <c r="GQ44" s="557"/>
      <c r="GR44" s="557"/>
      <c r="GS44" s="557"/>
      <c r="GT44" s="557"/>
      <c r="GU44" s="557"/>
      <c r="GV44" s="557"/>
      <c r="GW44" s="557"/>
      <c r="GX44" s="557"/>
      <c r="GY44" s="557"/>
      <c r="GZ44" s="557"/>
      <c r="HA44" s="557"/>
      <c r="HB44" s="557"/>
      <c r="HC44" s="557"/>
      <c r="HD44" s="557"/>
      <c r="HE44" s="557"/>
      <c r="HF44" s="557"/>
      <c r="HG44" s="557"/>
      <c r="HH44" s="557"/>
      <c r="HI44" s="557"/>
      <c r="HJ44" s="557"/>
      <c r="HK44" s="557"/>
      <c r="HL44" s="557"/>
      <c r="HM44" s="557"/>
      <c r="HN44" s="557"/>
      <c r="HO44" s="557"/>
      <c r="HP44" s="557"/>
      <c r="HQ44" s="557"/>
      <c r="HR44" s="557"/>
      <c r="HS44" s="557"/>
      <c r="HT44" s="557"/>
      <c r="HU44" s="557"/>
      <c r="HV44" s="557"/>
      <c r="HW44" s="557"/>
      <c r="HX44" s="557"/>
      <c r="HY44" s="557"/>
      <c r="HZ44" s="557"/>
      <c r="IA44" s="557"/>
      <c r="IB44" s="557"/>
      <c r="IC44" s="557"/>
      <c r="ID44" s="557"/>
      <c r="IE44" s="557"/>
      <c r="IF44" s="557"/>
      <c r="IG44" s="557"/>
      <c r="IH44" s="557"/>
      <c r="II44" s="557"/>
      <c r="IJ44" s="557"/>
      <c r="IK44" s="557"/>
      <c r="IL44" s="557"/>
      <c r="IM44" s="557"/>
      <c r="IN44" s="557"/>
      <c r="IO44" s="557"/>
      <c r="IP44" s="557"/>
      <c r="IQ44" s="557"/>
      <c r="IR44" s="557"/>
      <c r="IS44" s="557"/>
      <c r="IT44" s="557"/>
      <c r="IU44" s="557"/>
      <c r="IV44" s="557"/>
    </row>
    <row r="45" spans="1:256" ht="12.75">
      <c r="A45" s="122"/>
      <c r="B45" s="122"/>
      <c r="C45" s="122"/>
      <c r="D45" s="122"/>
      <c r="E45" s="122"/>
      <c r="F45" s="122"/>
      <c r="G45" s="122"/>
      <c r="H45" s="122"/>
      <c r="I45" s="122"/>
      <c r="J45" s="122"/>
      <c r="K45" s="122"/>
      <c r="L45" s="122"/>
      <c r="M45" s="114"/>
      <c r="N45" s="1"/>
      <c r="O45" s="1"/>
      <c r="P45" s="1"/>
      <c r="Q45" s="1"/>
      <c r="R45" s="1"/>
      <c r="S45" s="111"/>
      <c r="T45" s="111"/>
      <c r="U45" s="111"/>
      <c r="V45" s="111"/>
      <c r="W45" s="111"/>
      <c r="X45" s="111"/>
      <c r="Y45" s="111"/>
      <c r="Z45" s="111"/>
      <c r="AA45" s="111"/>
      <c r="AB45" s="111"/>
      <c r="AC45" s="111"/>
      <c r="AD45" s="111"/>
      <c r="AE45" s="111"/>
      <c r="AF45" s="111"/>
      <c r="AG45" s="111"/>
      <c r="AH45" s="111"/>
      <c r="AI45" s="111"/>
      <c r="AJ45" s="111"/>
      <c r="AK45" s="111"/>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11"/>
      <c r="BV45" s="111"/>
      <c r="BW45" s="111"/>
      <c r="BX45" s="111"/>
      <c r="BY45" s="111"/>
      <c r="BZ45" s="111"/>
      <c r="CA45" s="111"/>
      <c r="CB45" s="111"/>
      <c r="CC45" s="111"/>
      <c r="CD45" s="111"/>
      <c r="CE45" s="111"/>
      <c r="CF45" s="111"/>
      <c r="CG45" s="111"/>
      <c r="CH45" s="111"/>
      <c r="CI45" s="111"/>
      <c r="CJ45" s="111"/>
      <c r="CK45" s="111"/>
      <c r="CL45" s="111"/>
      <c r="CM45" s="111"/>
      <c r="CN45" s="111"/>
      <c r="CO45" s="111"/>
      <c r="CP45" s="111"/>
      <c r="CQ45" s="111"/>
      <c r="CR45" s="111"/>
      <c r="CS45" s="111"/>
      <c r="CT45" s="111"/>
      <c r="CU45" s="111"/>
      <c r="CV45" s="111"/>
      <c r="CW45" s="111"/>
      <c r="CX45" s="111"/>
      <c r="CY45" s="111"/>
      <c r="CZ45" s="111"/>
      <c r="DA45" s="111"/>
      <c r="DB45" s="111"/>
      <c r="DC45" s="111"/>
      <c r="DD45" s="111"/>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11"/>
      <c r="GK45" s="111"/>
      <c r="GL45" s="111"/>
      <c r="GM45" s="111"/>
      <c r="GN45" s="111"/>
      <c r="GO45" s="111"/>
      <c r="GP45" s="111"/>
      <c r="GQ45" s="111"/>
      <c r="GR45" s="111"/>
      <c r="GS45" s="111"/>
      <c r="GT45" s="111"/>
      <c r="GU45" s="111"/>
      <c r="GV45" s="111"/>
      <c r="GW45" s="111"/>
      <c r="GX45" s="111"/>
      <c r="GY45" s="111"/>
      <c r="GZ45" s="111"/>
      <c r="HA45" s="111"/>
      <c r="HB45" s="111"/>
      <c r="HC45" s="111"/>
      <c r="HD45" s="111"/>
      <c r="HE45" s="111"/>
      <c r="HF45" s="111"/>
      <c r="HG45" s="111"/>
      <c r="HH45" s="111"/>
      <c r="HI45" s="111"/>
      <c r="HJ45" s="111"/>
      <c r="HK45" s="111"/>
      <c r="HL45" s="111"/>
      <c r="HM45" s="111"/>
      <c r="HN45" s="111"/>
      <c r="HO45" s="111"/>
      <c r="HP45" s="111"/>
      <c r="HQ45" s="111"/>
      <c r="HR45" s="111"/>
      <c r="HS45" s="111"/>
      <c r="HT45" s="111"/>
      <c r="HU45" s="111"/>
      <c r="HV45" s="111"/>
      <c r="HW45" s="111"/>
      <c r="HX45" s="111"/>
      <c r="HY45" s="111"/>
      <c r="HZ45" s="111"/>
      <c r="IA45" s="111"/>
      <c r="IB45" s="111"/>
      <c r="IC45" s="111"/>
      <c r="ID45" s="111"/>
      <c r="IE45" s="111"/>
      <c r="IF45" s="111"/>
      <c r="IG45" s="111"/>
      <c r="IH45" s="111"/>
      <c r="II45" s="111"/>
      <c r="IJ45" s="111"/>
      <c r="IK45" s="111"/>
      <c r="IL45" s="111"/>
      <c r="IM45" s="111"/>
      <c r="IN45" s="111"/>
      <c r="IO45" s="111"/>
      <c r="IP45" s="111"/>
      <c r="IQ45" s="111"/>
      <c r="IR45" s="111"/>
      <c r="IS45" s="111"/>
      <c r="IT45" s="111"/>
      <c r="IU45" s="111"/>
      <c r="IV45" s="111"/>
    </row>
    <row r="46" spans="1:18" ht="12.75">
      <c r="A46" s="123" t="s">
        <v>266</v>
      </c>
      <c r="B46" s="553" t="s">
        <v>355</v>
      </c>
      <c r="C46" s="557"/>
      <c r="D46" s="557"/>
      <c r="E46" s="557"/>
      <c r="F46" s="557"/>
      <c r="G46" s="557"/>
      <c r="H46" s="557"/>
      <c r="I46" s="557"/>
      <c r="J46" s="557"/>
      <c r="K46" s="558"/>
      <c r="L46" s="558"/>
      <c r="M46" s="16"/>
      <c r="N46" s="116"/>
      <c r="O46" s="116"/>
      <c r="P46" s="116"/>
      <c r="Q46" s="116"/>
      <c r="R46" s="116"/>
    </row>
    <row r="47" spans="1:18" ht="12.75">
      <c r="A47" s="123"/>
      <c r="B47" s="557"/>
      <c r="C47" s="557"/>
      <c r="D47" s="557"/>
      <c r="E47" s="557"/>
      <c r="F47" s="557"/>
      <c r="G47" s="557"/>
      <c r="H47" s="557"/>
      <c r="I47" s="557"/>
      <c r="J47" s="557"/>
      <c r="K47" s="558"/>
      <c r="L47" s="558"/>
      <c r="M47" s="16"/>
      <c r="N47" s="116"/>
      <c r="O47" s="116"/>
      <c r="P47" s="116"/>
      <c r="Q47" s="116"/>
      <c r="R47" s="116"/>
    </row>
    <row r="48" spans="1:18" ht="12.75">
      <c r="A48" s="16"/>
      <c r="B48" s="16"/>
      <c r="C48" s="16"/>
      <c r="D48" s="16"/>
      <c r="E48" s="16"/>
      <c r="F48" s="16"/>
      <c r="G48" s="16"/>
      <c r="H48" s="16"/>
      <c r="I48" s="16"/>
      <c r="J48" s="16"/>
      <c r="K48" s="16"/>
      <c r="L48" s="16"/>
      <c r="M48" s="16"/>
      <c r="N48" s="116"/>
      <c r="O48" s="116"/>
      <c r="P48" s="116"/>
      <c r="Q48" s="116"/>
      <c r="R48" s="116"/>
    </row>
    <row r="49" spans="1:18" ht="12.75">
      <c r="A49" s="124" t="s">
        <v>267</v>
      </c>
      <c r="B49" s="553" t="s">
        <v>3</v>
      </c>
      <c r="C49" s="557"/>
      <c r="D49" s="557"/>
      <c r="E49" s="557"/>
      <c r="F49" s="557"/>
      <c r="G49" s="557"/>
      <c r="H49" s="557"/>
      <c r="I49" s="557"/>
      <c r="J49" s="557"/>
      <c r="K49" s="557"/>
      <c r="L49" s="558"/>
      <c r="M49" s="16"/>
      <c r="N49" s="116"/>
      <c r="O49" s="116"/>
      <c r="P49" s="116"/>
      <c r="Q49" s="116"/>
      <c r="R49" s="116"/>
    </row>
    <row r="50" spans="1:18" ht="12.75">
      <c r="A50" s="16"/>
      <c r="B50" s="557"/>
      <c r="C50" s="557"/>
      <c r="D50" s="557"/>
      <c r="E50" s="557"/>
      <c r="F50" s="557"/>
      <c r="G50" s="557"/>
      <c r="H50" s="557"/>
      <c r="I50" s="557"/>
      <c r="J50" s="557"/>
      <c r="K50" s="557"/>
      <c r="L50" s="558"/>
      <c r="M50" s="16"/>
      <c r="N50" s="116"/>
      <c r="O50" s="116"/>
      <c r="P50" s="116"/>
      <c r="Q50" s="116"/>
      <c r="R50" s="116"/>
    </row>
    <row r="51" spans="1:18" ht="12.75">
      <c r="A51" s="16"/>
      <c r="B51" s="557"/>
      <c r="C51" s="557"/>
      <c r="D51" s="557"/>
      <c r="E51" s="557"/>
      <c r="F51" s="557"/>
      <c r="G51" s="557"/>
      <c r="H51" s="557"/>
      <c r="I51" s="557"/>
      <c r="J51" s="557"/>
      <c r="K51" s="557"/>
      <c r="L51" s="558"/>
      <c r="M51" s="16"/>
      <c r="N51" s="116"/>
      <c r="O51" s="116"/>
      <c r="P51" s="116"/>
      <c r="Q51" s="116"/>
      <c r="R51" s="116"/>
    </row>
    <row r="52" spans="1:18" ht="12.75">
      <c r="A52" s="16"/>
      <c r="B52" s="111"/>
      <c r="C52" s="111"/>
      <c r="D52" s="111"/>
      <c r="E52" s="111"/>
      <c r="F52" s="111"/>
      <c r="G52" s="111"/>
      <c r="H52" s="111"/>
      <c r="I52" s="111"/>
      <c r="J52" s="111"/>
      <c r="K52" s="111"/>
      <c r="L52" s="16"/>
      <c r="M52" s="16"/>
      <c r="N52" s="116"/>
      <c r="O52" s="116"/>
      <c r="P52" s="116"/>
      <c r="Q52" s="116"/>
      <c r="R52" s="116"/>
    </row>
    <row r="53" spans="1:18" ht="12.75">
      <c r="A53" s="125" t="s">
        <v>352</v>
      </c>
      <c r="B53" s="553" t="s">
        <v>293</v>
      </c>
      <c r="C53" s="553"/>
      <c r="D53" s="553"/>
      <c r="E53" s="553"/>
      <c r="F53" s="553"/>
      <c r="G53" s="553"/>
      <c r="H53" s="553"/>
      <c r="I53" s="553"/>
      <c r="J53" s="553"/>
      <c r="K53" s="553"/>
      <c r="L53" s="553"/>
      <c r="M53" s="16"/>
      <c r="N53" s="116"/>
      <c r="O53" s="116"/>
      <c r="P53" s="116"/>
      <c r="Q53" s="116"/>
      <c r="R53" s="116"/>
    </row>
    <row r="54" spans="1:18" ht="12.75">
      <c r="A54" s="16"/>
      <c r="B54" s="553"/>
      <c r="C54" s="553"/>
      <c r="D54" s="553"/>
      <c r="E54" s="553"/>
      <c r="F54" s="553"/>
      <c r="G54" s="553"/>
      <c r="H54" s="553"/>
      <c r="I54" s="553"/>
      <c r="J54" s="553"/>
      <c r="K54" s="553"/>
      <c r="L54" s="553"/>
      <c r="M54" s="16"/>
      <c r="N54" s="116"/>
      <c r="O54" s="116"/>
      <c r="P54" s="116"/>
      <c r="Q54" s="116"/>
      <c r="R54" s="116"/>
    </row>
    <row r="55" spans="1:18" ht="12.75">
      <c r="A55" s="16"/>
      <c r="B55" s="16"/>
      <c r="C55" s="16"/>
      <c r="D55" s="16"/>
      <c r="E55" s="16"/>
      <c r="F55" s="16"/>
      <c r="G55" s="16"/>
      <c r="H55" s="16"/>
      <c r="I55" s="16"/>
      <c r="J55" s="16"/>
      <c r="K55" s="16"/>
      <c r="L55" s="16"/>
      <c r="M55" s="16"/>
      <c r="N55" s="116"/>
      <c r="O55" s="116"/>
      <c r="P55" s="116"/>
      <c r="Q55" s="116"/>
      <c r="R55" s="116"/>
    </row>
    <row r="56" spans="1:18" ht="12.75">
      <c r="A56" s="16"/>
      <c r="B56" s="16"/>
      <c r="C56" s="16"/>
      <c r="D56" s="16"/>
      <c r="E56" s="16"/>
      <c r="F56" s="16"/>
      <c r="G56" s="16"/>
      <c r="H56" s="16"/>
      <c r="I56" s="16"/>
      <c r="J56" s="16"/>
      <c r="K56" s="16"/>
      <c r="L56" s="16"/>
      <c r="M56" s="16"/>
      <c r="N56" s="116"/>
      <c r="O56" s="116"/>
      <c r="P56" s="116"/>
      <c r="Q56" s="116"/>
      <c r="R56" s="116"/>
    </row>
    <row r="57" spans="1:18" ht="12.75">
      <c r="A57" s="16"/>
      <c r="B57" s="16"/>
      <c r="C57" s="16"/>
      <c r="D57" s="16"/>
      <c r="E57" s="16"/>
      <c r="F57" s="16"/>
      <c r="G57" s="16"/>
      <c r="H57" s="16"/>
      <c r="I57" s="16"/>
      <c r="J57" s="16"/>
      <c r="K57" s="16"/>
      <c r="L57" s="16"/>
      <c r="M57" s="16"/>
      <c r="N57" s="116"/>
      <c r="O57" s="116"/>
      <c r="P57" s="116"/>
      <c r="Q57" s="116"/>
      <c r="R57" s="116"/>
    </row>
    <row r="58" spans="1:18" ht="12.75">
      <c r="A58" s="16"/>
      <c r="B58" s="16"/>
      <c r="C58" s="16"/>
      <c r="D58" s="16"/>
      <c r="E58" s="16"/>
      <c r="F58" s="16"/>
      <c r="G58" s="16"/>
      <c r="H58" s="16"/>
      <c r="I58" s="16"/>
      <c r="J58" s="16"/>
      <c r="K58" s="16"/>
      <c r="L58" s="16"/>
      <c r="M58" s="16"/>
      <c r="N58" s="116"/>
      <c r="O58" s="116"/>
      <c r="P58" s="116"/>
      <c r="Q58" s="116"/>
      <c r="R58" s="116"/>
    </row>
    <row r="59" spans="1:18" ht="12.75">
      <c r="A59" s="16"/>
      <c r="B59" s="16"/>
      <c r="C59" s="16"/>
      <c r="D59" s="16"/>
      <c r="E59" s="16"/>
      <c r="F59" s="16"/>
      <c r="G59" s="16"/>
      <c r="H59" s="16"/>
      <c r="I59" s="16"/>
      <c r="J59" s="16"/>
      <c r="K59" s="16"/>
      <c r="L59" s="16"/>
      <c r="M59" s="16"/>
      <c r="N59" s="116"/>
      <c r="O59" s="116"/>
      <c r="P59" s="116"/>
      <c r="Q59" s="116"/>
      <c r="R59" s="116"/>
    </row>
    <row r="60" spans="1:18" ht="12.75">
      <c r="A60" s="16"/>
      <c r="B60" s="16"/>
      <c r="C60" s="16"/>
      <c r="D60" s="16"/>
      <c r="E60" s="16"/>
      <c r="F60" s="16"/>
      <c r="G60" s="16"/>
      <c r="H60" s="16"/>
      <c r="I60" s="16"/>
      <c r="J60" s="16"/>
      <c r="K60" s="16"/>
      <c r="L60" s="16"/>
      <c r="M60" s="16"/>
      <c r="N60" s="116"/>
      <c r="O60" s="116"/>
      <c r="P60" s="116"/>
      <c r="Q60" s="116"/>
      <c r="R60" s="116"/>
    </row>
    <row r="61" spans="1:18" ht="12.75">
      <c r="A61" s="16"/>
      <c r="B61" s="16"/>
      <c r="C61" s="16"/>
      <c r="D61" s="16"/>
      <c r="E61" s="16"/>
      <c r="F61" s="16"/>
      <c r="G61" s="16"/>
      <c r="H61" s="16"/>
      <c r="I61" s="16"/>
      <c r="J61" s="16"/>
      <c r="K61" s="16"/>
      <c r="L61" s="16"/>
      <c r="M61" s="16"/>
      <c r="N61" s="116"/>
      <c r="O61" s="116"/>
      <c r="P61" s="116"/>
      <c r="Q61" s="116"/>
      <c r="R61" s="116"/>
    </row>
    <row r="62" spans="1:18" ht="12.75">
      <c r="A62" s="16"/>
      <c r="B62" s="16"/>
      <c r="C62" s="16"/>
      <c r="D62" s="16"/>
      <c r="E62" s="16"/>
      <c r="F62" s="16"/>
      <c r="G62" s="16"/>
      <c r="H62" s="16"/>
      <c r="I62" s="16"/>
      <c r="J62" s="16"/>
      <c r="K62" s="16"/>
      <c r="L62" s="16"/>
      <c r="M62" s="16"/>
      <c r="N62" s="116"/>
      <c r="O62" s="116"/>
      <c r="P62" s="116"/>
      <c r="Q62" s="116"/>
      <c r="R62" s="116"/>
    </row>
    <row r="63" spans="1:18" ht="12.75">
      <c r="A63" s="16"/>
      <c r="B63" s="16"/>
      <c r="C63" s="16"/>
      <c r="D63" s="16"/>
      <c r="E63" s="16"/>
      <c r="F63" s="16"/>
      <c r="G63" s="16"/>
      <c r="H63" s="16"/>
      <c r="I63" s="16"/>
      <c r="J63" s="16"/>
      <c r="K63" s="16"/>
      <c r="L63" s="16"/>
      <c r="M63" s="16"/>
      <c r="N63" s="116"/>
      <c r="O63" s="116"/>
      <c r="P63" s="116"/>
      <c r="Q63" s="116"/>
      <c r="R63" s="116"/>
    </row>
    <row r="64" spans="1:18" ht="12.75">
      <c r="A64" s="16"/>
      <c r="B64" s="16"/>
      <c r="C64" s="16"/>
      <c r="D64" s="16"/>
      <c r="E64" s="16"/>
      <c r="F64" s="16"/>
      <c r="G64" s="16"/>
      <c r="H64" s="16"/>
      <c r="I64" s="16"/>
      <c r="J64" s="16"/>
      <c r="K64" s="16"/>
      <c r="L64" s="16"/>
      <c r="M64" s="16"/>
      <c r="N64" s="116"/>
      <c r="O64" s="116"/>
      <c r="P64" s="116"/>
      <c r="Q64" s="116"/>
      <c r="R64" s="116"/>
    </row>
    <row r="65" spans="1:18" ht="12.75">
      <c r="A65" s="16"/>
      <c r="B65" s="16"/>
      <c r="C65" s="16"/>
      <c r="D65" s="16"/>
      <c r="E65" s="16"/>
      <c r="F65" s="16"/>
      <c r="G65" s="16"/>
      <c r="H65" s="16"/>
      <c r="I65" s="16"/>
      <c r="J65" s="16"/>
      <c r="K65" s="16"/>
      <c r="L65" s="16"/>
      <c r="M65" s="16"/>
      <c r="N65" s="116"/>
      <c r="O65" s="116"/>
      <c r="P65" s="116"/>
      <c r="Q65" s="116"/>
      <c r="R65" s="116"/>
    </row>
    <row r="66" spans="1:18" ht="12.75">
      <c r="A66" s="16"/>
      <c r="B66" s="16"/>
      <c r="C66" s="16"/>
      <c r="D66" s="16"/>
      <c r="E66" s="16"/>
      <c r="F66" s="16"/>
      <c r="G66" s="16"/>
      <c r="H66" s="16"/>
      <c r="I66" s="16"/>
      <c r="J66" s="16"/>
      <c r="K66" s="16"/>
      <c r="L66" s="16"/>
      <c r="M66" s="16"/>
      <c r="N66" s="116"/>
      <c r="O66" s="116"/>
      <c r="P66" s="116"/>
      <c r="Q66" s="116"/>
      <c r="R66" s="116"/>
    </row>
    <row r="67" spans="1:18" ht="12.75">
      <c r="A67" s="16"/>
      <c r="B67" s="16"/>
      <c r="C67" s="16"/>
      <c r="D67" s="16"/>
      <c r="E67" s="16"/>
      <c r="F67" s="16"/>
      <c r="G67" s="16"/>
      <c r="H67" s="16"/>
      <c r="I67" s="16"/>
      <c r="J67" s="16"/>
      <c r="K67" s="16"/>
      <c r="L67" s="16"/>
      <c r="M67" s="16"/>
      <c r="N67" s="116"/>
      <c r="O67" s="116"/>
      <c r="P67" s="116"/>
      <c r="Q67" s="116"/>
      <c r="R67" s="116"/>
    </row>
    <row r="68" spans="1:18" ht="12.75">
      <c r="A68" s="16"/>
      <c r="B68" s="16"/>
      <c r="C68" s="16"/>
      <c r="D68" s="16"/>
      <c r="E68" s="16"/>
      <c r="F68" s="16"/>
      <c r="G68" s="16"/>
      <c r="H68" s="16"/>
      <c r="I68" s="16"/>
      <c r="J68" s="16"/>
      <c r="K68" s="16"/>
      <c r="L68" s="16"/>
      <c r="M68" s="16"/>
      <c r="N68" s="116"/>
      <c r="O68" s="116"/>
      <c r="P68" s="116"/>
      <c r="Q68" s="116"/>
      <c r="R68" s="116"/>
    </row>
    <row r="69" spans="1:18" ht="12.75">
      <c r="A69" s="16"/>
      <c r="B69" s="16"/>
      <c r="C69" s="16"/>
      <c r="D69" s="16"/>
      <c r="E69" s="16"/>
      <c r="F69" s="16"/>
      <c r="G69" s="16"/>
      <c r="H69" s="16"/>
      <c r="I69" s="16"/>
      <c r="J69" s="16"/>
      <c r="K69" s="16"/>
      <c r="L69" s="16"/>
      <c r="M69" s="16"/>
      <c r="N69" s="116"/>
      <c r="O69" s="116"/>
      <c r="P69" s="116"/>
      <c r="Q69" s="116"/>
      <c r="R69" s="116"/>
    </row>
    <row r="70" spans="1:18" ht="12.75">
      <c r="A70" s="16"/>
      <c r="B70" s="16"/>
      <c r="C70" s="16"/>
      <c r="D70" s="16"/>
      <c r="E70" s="16"/>
      <c r="F70" s="16"/>
      <c r="G70" s="16"/>
      <c r="H70" s="16"/>
      <c r="I70" s="16"/>
      <c r="J70" s="16"/>
      <c r="K70" s="16"/>
      <c r="L70" s="16"/>
      <c r="M70" s="16"/>
      <c r="N70" s="116"/>
      <c r="O70" s="116"/>
      <c r="P70" s="116"/>
      <c r="Q70" s="116"/>
      <c r="R70" s="116"/>
    </row>
    <row r="71" spans="1:18" ht="12.75">
      <c r="A71" s="16"/>
      <c r="B71" s="16"/>
      <c r="C71" s="16"/>
      <c r="D71" s="16"/>
      <c r="E71" s="16"/>
      <c r="F71" s="16"/>
      <c r="G71" s="16"/>
      <c r="H71" s="16"/>
      <c r="I71" s="16"/>
      <c r="J71" s="16"/>
      <c r="K71" s="16"/>
      <c r="L71" s="16"/>
      <c r="M71" s="16"/>
      <c r="N71" s="116"/>
      <c r="O71" s="116"/>
      <c r="P71" s="116"/>
      <c r="Q71" s="116"/>
      <c r="R71" s="116"/>
    </row>
    <row r="72" spans="1:18" ht="12.75">
      <c r="A72" s="16"/>
      <c r="B72" s="16"/>
      <c r="C72" s="16"/>
      <c r="D72" s="16"/>
      <c r="E72" s="16"/>
      <c r="F72" s="16"/>
      <c r="G72" s="16"/>
      <c r="H72" s="16"/>
      <c r="I72" s="16"/>
      <c r="J72" s="16"/>
      <c r="K72" s="16"/>
      <c r="L72" s="16"/>
      <c r="M72" s="16"/>
      <c r="N72" s="116"/>
      <c r="O72" s="116"/>
      <c r="P72" s="116"/>
      <c r="Q72" s="116"/>
      <c r="R72" s="116"/>
    </row>
    <row r="73" spans="1:18" ht="12.75">
      <c r="A73" s="16"/>
      <c r="B73" s="16"/>
      <c r="C73" s="16"/>
      <c r="D73" s="16"/>
      <c r="E73" s="16"/>
      <c r="F73" s="16"/>
      <c r="G73" s="16"/>
      <c r="H73" s="16"/>
      <c r="I73" s="16"/>
      <c r="J73" s="16"/>
      <c r="K73" s="16"/>
      <c r="L73" s="16"/>
      <c r="M73" s="16"/>
      <c r="N73" s="116"/>
      <c r="O73" s="116"/>
      <c r="P73" s="116"/>
      <c r="Q73" s="116"/>
      <c r="R73" s="116"/>
    </row>
    <row r="74" spans="1:18" ht="12.75">
      <c r="A74" s="16"/>
      <c r="B74" s="16"/>
      <c r="C74" s="16"/>
      <c r="D74" s="16"/>
      <c r="E74" s="16"/>
      <c r="F74" s="16"/>
      <c r="G74" s="16"/>
      <c r="H74" s="16"/>
      <c r="I74" s="16"/>
      <c r="J74" s="16"/>
      <c r="K74" s="16"/>
      <c r="L74" s="16"/>
      <c r="M74" s="16"/>
      <c r="N74" s="116"/>
      <c r="O74" s="116"/>
      <c r="P74" s="116"/>
      <c r="Q74" s="116"/>
      <c r="R74" s="116"/>
    </row>
    <row r="75" spans="1:18" ht="12.75">
      <c r="A75" s="16"/>
      <c r="B75" s="16"/>
      <c r="C75" s="16"/>
      <c r="D75" s="16"/>
      <c r="E75" s="16"/>
      <c r="F75" s="16"/>
      <c r="G75" s="16"/>
      <c r="H75" s="16"/>
      <c r="I75" s="16"/>
      <c r="J75" s="16"/>
      <c r="K75" s="16"/>
      <c r="L75" s="16"/>
      <c r="M75" s="16"/>
      <c r="N75" s="116"/>
      <c r="O75" s="116"/>
      <c r="P75" s="116"/>
      <c r="Q75" s="116"/>
      <c r="R75" s="116"/>
    </row>
    <row r="76" spans="1:18" ht="12.75">
      <c r="A76" s="16"/>
      <c r="B76" s="16"/>
      <c r="C76" s="16"/>
      <c r="D76" s="16"/>
      <c r="E76" s="16"/>
      <c r="F76" s="16"/>
      <c r="G76" s="16"/>
      <c r="H76" s="16"/>
      <c r="I76" s="16"/>
      <c r="J76" s="16"/>
      <c r="K76" s="16"/>
      <c r="L76" s="16"/>
      <c r="M76" s="16"/>
      <c r="N76" s="116"/>
      <c r="O76" s="116"/>
      <c r="P76" s="116"/>
      <c r="Q76" s="116"/>
      <c r="R76" s="116"/>
    </row>
    <row r="77" spans="1:18" ht="12.75">
      <c r="A77" s="16"/>
      <c r="B77" s="16"/>
      <c r="C77" s="16"/>
      <c r="D77" s="16"/>
      <c r="E77" s="16"/>
      <c r="F77" s="16"/>
      <c r="G77" s="16"/>
      <c r="H77" s="16"/>
      <c r="I77" s="16"/>
      <c r="J77" s="16"/>
      <c r="K77" s="16"/>
      <c r="L77" s="16"/>
      <c r="M77" s="16"/>
      <c r="N77" s="116"/>
      <c r="O77" s="116"/>
      <c r="P77" s="116"/>
      <c r="Q77" s="116"/>
      <c r="R77" s="116"/>
    </row>
    <row r="78" spans="1:18" ht="12.75">
      <c r="A78" s="16"/>
      <c r="B78" s="16"/>
      <c r="C78" s="16"/>
      <c r="D78" s="16"/>
      <c r="E78" s="16"/>
      <c r="F78" s="16"/>
      <c r="G78" s="16"/>
      <c r="H78" s="16"/>
      <c r="I78" s="16"/>
      <c r="J78" s="16"/>
      <c r="K78" s="16"/>
      <c r="L78" s="16"/>
      <c r="M78" s="16"/>
      <c r="N78" s="116"/>
      <c r="O78" s="116"/>
      <c r="P78" s="116"/>
      <c r="Q78" s="116"/>
      <c r="R78" s="116"/>
    </row>
    <row r="79" spans="1:18" ht="12.75">
      <c r="A79" s="16"/>
      <c r="B79" s="16"/>
      <c r="C79" s="16"/>
      <c r="D79" s="16"/>
      <c r="E79" s="16"/>
      <c r="F79" s="16"/>
      <c r="G79" s="16"/>
      <c r="H79" s="16"/>
      <c r="I79" s="16"/>
      <c r="J79" s="16"/>
      <c r="K79" s="16"/>
      <c r="L79" s="16"/>
      <c r="M79" s="16"/>
      <c r="N79" s="116"/>
      <c r="O79" s="116"/>
      <c r="P79" s="116"/>
      <c r="Q79" s="116"/>
      <c r="R79" s="116"/>
    </row>
    <row r="80" spans="1:18" ht="12.75">
      <c r="A80" s="16"/>
      <c r="B80" s="16"/>
      <c r="C80" s="16"/>
      <c r="D80" s="16"/>
      <c r="E80" s="16"/>
      <c r="F80" s="16"/>
      <c r="G80" s="16"/>
      <c r="H80" s="16"/>
      <c r="I80" s="16"/>
      <c r="J80" s="16"/>
      <c r="K80" s="16"/>
      <c r="L80" s="16"/>
      <c r="M80" s="16"/>
      <c r="N80" s="116"/>
      <c r="O80" s="116"/>
      <c r="P80" s="116"/>
      <c r="Q80" s="116"/>
      <c r="R80" s="116"/>
    </row>
    <row r="81" spans="1:18" ht="12.75">
      <c r="A81" s="16"/>
      <c r="B81" s="16"/>
      <c r="C81" s="16"/>
      <c r="D81" s="16"/>
      <c r="E81" s="16"/>
      <c r="F81" s="16"/>
      <c r="G81" s="16"/>
      <c r="H81" s="16"/>
      <c r="I81" s="16"/>
      <c r="J81" s="16"/>
      <c r="K81" s="16"/>
      <c r="L81" s="16"/>
      <c r="M81" s="16"/>
      <c r="N81" s="116"/>
      <c r="O81" s="116"/>
      <c r="P81" s="116"/>
      <c r="Q81" s="116"/>
      <c r="R81" s="116"/>
    </row>
    <row r="82" spans="1:13" ht="12.75">
      <c r="A82" s="3"/>
      <c r="B82" s="3"/>
      <c r="C82" s="3"/>
      <c r="D82" s="3"/>
      <c r="E82" s="3"/>
      <c r="F82" s="3"/>
      <c r="G82" s="3"/>
      <c r="H82" s="3"/>
      <c r="I82" s="3"/>
      <c r="J82" s="3"/>
      <c r="K82" s="3"/>
      <c r="L82" s="3"/>
      <c r="M82" s="3"/>
    </row>
    <row r="83" spans="1:13" ht="12.75">
      <c r="A83" s="3"/>
      <c r="B83" s="3"/>
      <c r="C83" s="3"/>
      <c r="D83" s="3"/>
      <c r="E83" s="3"/>
      <c r="F83" s="3"/>
      <c r="G83" s="3"/>
      <c r="H83" s="3"/>
      <c r="I83" s="3"/>
      <c r="J83" s="3"/>
      <c r="K83" s="3"/>
      <c r="L83" s="3"/>
      <c r="M83" s="3"/>
    </row>
    <row r="84" spans="1:13" ht="12.75">
      <c r="A84" s="3"/>
      <c r="B84" s="3"/>
      <c r="C84" s="3"/>
      <c r="D84" s="3"/>
      <c r="E84" s="3"/>
      <c r="F84" s="3"/>
      <c r="G84" s="3"/>
      <c r="H84" s="3"/>
      <c r="I84" s="3"/>
      <c r="J84" s="3"/>
      <c r="K84" s="3"/>
      <c r="L84" s="3"/>
      <c r="M84" s="3"/>
    </row>
    <row r="85" spans="1:13" ht="12.75">
      <c r="A85" s="3"/>
      <c r="B85" s="3"/>
      <c r="C85" s="3"/>
      <c r="D85" s="3"/>
      <c r="E85" s="3"/>
      <c r="F85" s="3"/>
      <c r="G85" s="3"/>
      <c r="H85" s="3"/>
      <c r="I85" s="3"/>
      <c r="J85" s="3"/>
      <c r="K85" s="3"/>
      <c r="L85" s="3"/>
      <c r="M85" s="3"/>
    </row>
    <row r="86" spans="1:13" ht="12.75">
      <c r="A86" s="3"/>
      <c r="B86" s="3"/>
      <c r="C86" s="3"/>
      <c r="D86" s="3"/>
      <c r="E86" s="3"/>
      <c r="F86" s="3"/>
      <c r="G86" s="3"/>
      <c r="H86" s="3"/>
      <c r="I86" s="3"/>
      <c r="J86" s="3"/>
      <c r="K86" s="3"/>
      <c r="L86" s="3"/>
      <c r="M86" s="3"/>
    </row>
    <row r="87" spans="1:13" ht="12.75">
      <c r="A87" s="3"/>
      <c r="B87" s="3"/>
      <c r="C87" s="3"/>
      <c r="D87" s="3"/>
      <c r="E87" s="3"/>
      <c r="F87" s="3"/>
      <c r="G87" s="3"/>
      <c r="H87" s="3"/>
      <c r="I87" s="3"/>
      <c r="J87" s="3"/>
      <c r="K87" s="3"/>
      <c r="L87" s="3"/>
      <c r="M87" s="3"/>
    </row>
    <row r="88" spans="1:13" ht="12.75">
      <c r="A88" s="3"/>
      <c r="B88" s="3"/>
      <c r="C88" s="3"/>
      <c r="D88" s="3"/>
      <c r="E88" s="3"/>
      <c r="F88" s="3"/>
      <c r="G88" s="3"/>
      <c r="H88" s="3"/>
      <c r="I88" s="3"/>
      <c r="J88" s="3"/>
      <c r="K88" s="3"/>
      <c r="L88" s="3"/>
      <c r="M88" s="3"/>
    </row>
    <row r="89" spans="1:13" ht="12.75">
      <c r="A89" s="3"/>
      <c r="B89" s="3"/>
      <c r="C89" s="3"/>
      <c r="D89" s="3"/>
      <c r="E89" s="3"/>
      <c r="F89" s="3"/>
      <c r="G89" s="3"/>
      <c r="H89" s="3"/>
      <c r="I89" s="3"/>
      <c r="J89" s="3"/>
      <c r="K89" s="3"/>
      <c r="L89" s="3"/>
      <c r="M89" s="3"/>
    </row>
    <row r="90" spans="1:13" ht="12.75">
      <c r="A90" s="3"/>
      <c r="B90" s="3"/>
      <c r="C90" s="3"/>
      <c r="D90" s="3"/>
      <c r="E90" s="3"/>
      <c r="F90" s="3"/>
      <c r="G90" s="3"/>
      <c r="H90" s="3"/>
      <c r="I90" s="3"/>
      <c r="J90" s="3"/>
      <c r="K90" s="3"/>
      <c r="L90" s="3"/>
      <c r="M90" s="3"/>
    </row>
    <row r="91" spans="1:13" ht="12.75">
      <c r="A91" s="3"/>
      <c r="B91" s="3"/>
      <c r="C91" s="3"/>
      <c r="D91" s="3"/>
      <c r="E91" s="3"/>
      <c r="F91" s="3"/>
      <c r="G91" s="3"/>
      <c r="H91" s="3"/>
      <c r="I91" s="3"/>
      <c r="J91" s="3"/>
      <c r="K91" s="3"/>
      <c r="L91" s="3"/>
      <c r="M91" s="3"/>
    </row>
    <row r="92" spans="1:13" ht="12.75">
      <c r="A92" s="3"/>
      <c r="B92" s="3"/>
      <c r="C92" s="3"/>
      <c r="D92" s="3"/>
      <c r="E92" s="3"/>
      <c r="F92" s="3"/>
      <c r="G92" s="3"/>
      <c r="H92" s="3"/>
      <c r="I92" s="3"/>
      <c r="J92" s="3"/>
      <c r="K92" s="3"/>
      <c r="L92" s="3"/>
      <c r="M92" s="3"/>
    </row>
    <row r="93" spans="1:13" ht="12.75">
      <c r="A93" s="3"/>
      <c r="B93" s="3"/>
      <c r="C93" s="3"/>
      <c r="D93" s="3"/>
      <c r="E93" s="3"/>
      <c r="F93" s="3"/>
      <c r="G93" s="3"/>
      <c r="H93" s="3"/>
      <c r="I93" s="3"/>
      <c r="J93" s="3"/>
      <c r="K93" s="3"/>
      <c r="L93" s="3"/>
      <c r="M93" s="3"/>
    </row>
    <row r="94" spans="1:13" ht="12.75">
      <c r="A94" s="3"/>
      <c r="B94" s="3"/>
      <c r="C94" s="3"/>
      <c r="D94" s="3"/>
      <c r="E94" s="3"/>
      <c r="F94" s="3"/>
      <c r="G94" s="3"/>
      <c r="H94" s="3"/>
      <c r="I94" s="3"/>
      <c r="J94" s="3"/>
      <c r="K94" s="3"/>
      <c r="L94" s="3"/>
      <c r="M94" s="3"/>
    </row>
    <row r="95" spans="1:13" ht="12.75">
      <c r="A95" s="3"/>
      <c r="B95" s="3"/>
      <c r="C95" s="3"/>
      <c r="D95" s="3"/>
      <c r="E95" s="3"/>
      <c r="F95" s="3"/>
      <c r="G95" s="3"/>
      <c r="H95" s="3"/>
      <c r="I95" s="3"/>
      <c r="J95" s="3"/>
      <c r="K95" s="3"/>
      <c r="L95" s="3"/>
      <c r="M95" s="3"/>
    </row>
    <row r="96" spans="1:13" ht="12.75">
      <c r="A96" s="3"/>
      <c r="B96" s="3"/>
      <c r="C96" s="3"/>
      <c r="D96" s="3"/>
      <c r="E96" s="3"/>
      <c r="F96" s="3"/>
      <c r="G96" s="3"/>
      <c r="H96" s="3"/>
      <c r="I96" s="3"/>
      <c r="J96" s="3"/>
      <c r="K96" s="3"/>
      <c r="L96" s="3"/>
      <c r="M96" s="3"/>
    </row>
    <row r="97" spans="1:13" ht="12.75">
      <c r="A97" s="3"/>
      <c r="B97" s="3"/>
      <c r="C97" s="3"/>
      <c r="D97" s="3"/>
      <c r="E97" s="3"/>
      <c r="F97" s="3"/>
      <c r="G97" s="3"/>
      <c r="H97" s="3"/>
      <c r="I97" s="3"/>
      <c r="J97" s="3"/>
      <c r="K97" s="3"/>
      <c r="L97" s="3"/>
      <c r="M97" s="3"/>
    </row>
    <row r="98" spans="1:13" ht="12.75">
      <c r="A98" s="3"/>
      <c r="B98" s="3"/>
      <c r="C98" s="3"/>
      <c r="D98" s="3"/>
      <c r="E98" s="3"/>
      <c r="F98" s="3"/>
      <c r="G98" s="3"/>
      <c r="H98" s="3"/>
      <c r="I98" s="3"/>
      <c r="J98" s="3"/>
      <c r="K98" s="3"/>
      <c r="L98" s="3"/>
      <c r="M98" s="3"/>
    </row>
    <row r="99" spans="1:13" ht="12.75">
      <c r="A99" s="3"/>
      <c r="B99" s="3"/>
      <c r="C99" s="3"/>
      <c r="D99" s="3"/>
      <c r="E99" s="3"/>
      <c r="F99" s="3"/>
      <c r="G99" s="3"/>
      <c r="H99" s="3"/>
      <c r="I99" s="3"/>
      <c r="J99" s="3"/>
      <c r="K99" s="3"/>
      <c r="L99" s="3"/>
      <c r="M99" s="3"/>
    </row>
  </sheetData>
  <sheetProtection/>
  <mergeCells count="62">
    <mergeCell ref="S42:AA44"/>
    <mergeCell ref="B46:L47"/>
    <mergeCell ref="A7:L8"/>
    <mergeCell ref="A15:B15"/>
    <mergeCell ref="A9:L12"/>
    <mergeCell ref="A19:H20"/>
    <mergeCell ref="A1:M2"/>
    <mergeCell ref="AT37:BB38"/>
    <mergeCell ref="BC37:BK38"/>
    <mergeCell ref="BL37:BT38"/>
    <mergeCell ref="B53:L54"/>
    <mergeCell ref="B49:L51"/>
    <mergeCell ref="IA42:II44"/>
    <mergeCell ref="BU37:CC38"/>
    <mergeCell ref="CD37:CL38"/>
    <mergeCell ref="S37:AA38"/>
    <mergeCell ref="AB37:AJ38"/>
    <mergeCell ref="AK37:AS38"/>
    <mergeCell ref="FY42:GG44"/>
    <mergeCell ref="GH42:GP44"/>
    <mergeCell ref="GZ42:HH44"/>
    <mergeCell ref="HI42:HQ44"/>
    <mergeCell ref="HR42:HZ44"/>
    <mergeCell ref="EF42:EN44"/>
    <mergeCell ref="EO42:EW44"/>
    <mergeCell ref="EX42:FF44"/>
    <mergeCell ref="FG42:FO44"/>
    <mergeCell ref="FP42:FX44"/>
    <mergeCell ref="IS37:IV38"/>
    <mergeCell ref="FY37:GG38"/>
    <mergeCell ref="GH37:GP38"/>
    <mergeCell ref="GQ37:GY38"/>
    <mergeCell ref="GZ37:HH38"/>
    <mergeCell ref="HI37:HQ38"/>
    <mergeCell ref="AB42:AJ44"/>
    <mergeCell ref="AK42:AS44"/>
    <mergeCell ref="AT42:BB44"/>
    <mergeCell ref="BC42:BK44"/>
    <mergeCell ref="DW37:EE38"/>
    <mergeCell ref="IJ42:IR44"/>
    <mergeCell ref="HR37:HZ38"/>
    <mergeCell ref="IA37:II38"/>
    <mergeCell ref="IJ37:IR38"/>
    <mergeCell ref="EF37:EN38"/>
    <mergeCell ref="EO37:EW38"/>
    <mergeCell ref="EX37:FF38"/>
    <mergeCell ref="FG37:FO38"/>
    <mergeCell ref="FP37:FX38"/>
    <mergeCell ref="CM37:CU38"/>
    <mergeCell ref="CV37:DD38"/>
    <mergeCell ref="DE37:DM38"/>
    <mergeCell ref="DN37:DV38"/>
    <mergeCell ref="IS42:IV44"/>
    <mergeCell ref="BL42:BT44"/>
    <mergeCell ref="BU42:CC44"/>
    <mergeCell ref="CD42:CL44"/>
    <mergeCell ref="CM42:CU44"/>
    <mergeCell ref="CV42:DD44"/>
    <mergeCell ref="DE42:DM44"/>
    <mergeCell ref="DN42:DV44"/>
    <mergeCell ref="DW42:EE44"/>
    <mergeCell ref="GQ42:GY44"/>
  </mergeCells>
  <hyperlinks>
    <hyperlink ref="E32" location="References!A15" display="here"/>
    <hyperlink ref="H25" location="References!A111" display="here"/>
  </hyperlinks>
  <printOptions/>
  <pageMargins left="0.75" right="0.75" top="1" bottom="1" header="0.5" footer="0.5"/>
  <pageSetup orientation="portrait" scale="49"/>
  <colBreaks count="1" manualBreakCount="1">
    <brk id="13" max="65535" man="1"/>
  </colBreaks>
</worksheet>
</file>

<file path=xl/worksheets/sheet3.xml><?xml version="1.0" encoding="utf-8"?>
<worksheet xmlns="http://schemas.openxmlformats.org/spreadsheetml/2006/main" xmlns:r="http://schemas.openxmlformats.org/officeDocument/2006/relationships">
  <dimension ref="A1:Q121"/>
  <sheetViews>
    <sheetView view="pageLayout" zoomScale="75" zoomScaleNormal="75" zoomScalePageLayoutView="75" workbookViewId="0" topLeftCell="A48">
      <selection activeCell="A73" sqref="A73"/>
    </sheetView>
  </sheetViews>
  <sheetFormatPr defaultColWidth="8.00390625" defaultRowHeight="12.75" outlineLevelRow="1"/>
  <cols>
    <col min="1" max="1" width="42.00390625" style="4" customWidth="1"/>
    <col min="2" max="2" width="22.625" style="4" customWidth="1"/>
    <col min="3" max="3" width="13.875" style="4" customWidth="1"/>
    <col min="4" max="4" width="15.875" style="4" customWidth="1"/>
    <col min="5" max="5" width="13.375" style="4" customWidth="1"/>
    <col min="6" max="6" width="12.125" style="4" customWidth="1"/>
    <col min="7" max="7" width="13.375" style="4" customWidth="1"/>
    <col min="8" max="8" width="22.125" style="4" bestFit="1" customWidth="1"/>
    <col min="9" max="9" width="9.625" style="141" bestFit="1" customWidth="1"/>
    <col min="10" max="10" width="11.375" style="141" bestFit="1" customWidth="1"/>
    <col min="11" max="11" width="26.625" style="4" customWidth="1"/>
    <col min="12" max="12" width="24.375" style="4" customWidth="1"/>
    <col min="13" max="13" width="10.875" style="4" customWidth="1"/>
    <col min="14" max="14" width="17.00390625" style="4" customWidth="1"/>
    <col min="15" max="15" width="14.375" style="4" customWidth="1"/>
    <col min="16" max="16" width="15.125" style="4" customWidth="1"/>
    <col min="17" max="17" width="11.875" style="4" bestFit="1" customWidth="1"/>
    <col min="18" max="18" width="13.00390625" style="4" bestFit="1" customWidth="1"/>
    <col min="19" max="19" width="20.125" style="4" bestFit="1" customWidth="1"/>
    <col min="20" max="20" width="8.00390625" style="4" customWidth="1"/>
    <col min="21" max="21" width="11.75390625" style="4" bestFit="1" customWidth="1"/>
    <col min="22" max="22" width="10.75390625" style="4" customWidth="1"/>
    <col min="23" max="16384" width="8.00390625" style="4" customWidth="1"/>
  </cols>
  <sheetData>
    <row r="1" spans="1:10" ht="21.75" customHeight="1">
      <c r="A1" s="550" t="s">
        <v>294</v>
      </c>
      <c r="B1" s="564"/>
      <c r="C1" s="564"/>
      <c r="D1" s="564"/>
      <c r="E1" s="564"/>
      <c r="F1" s="564"/>
      <c r="G1" s="564"/>
      <c r="H1" s="564"/>
      <c r="I1" s="565"/>
      <c r="J1" s="565"/>
    </row>
    <row r="2" spans="1:10" ht="22.5" customHeight="1">
      <c r="A2" s="564"/>
      <c r="B2" s="564"/>
      <c r="C2" s="564"/>
      <c r="D2" s="564"/>
      <c r="E2" s="564"/>
      <c r="F2" s="564"/>
      <c r="G2" s="564"/>
      <c r="H2" s="564"/>
      <c r="I2" s="565"/>
      <c r="J2" s="565"/>
    </row>
    <row r="3" spans="1:10" s="26" customFormat="1" ht="15" customHeight="1">
      <c r="A3" s="196"/>
      <c r="B3" s="196"/>
      <c r="C3" s="196"/>
      <c r="D3" s="196"/>
      <c r="E3" s="196"/>
      <c r="F3" s="196"/>
      <c r="G3" s="196"/>
      <c r="H3" s="196"/>
      <c r="I3" s="483"/>
      <c r="J3" s="141"/>
    </row>
    <row r="4" spans="1:10" s="26" customFormat="1" ht="15" customHeight="1">
      <c r="A4" s="563" t="s">
        <v>292</v>
      </c>
      <c r="B4" s="563"/>
      <c r="C4" s="563"/>
      <c r="D4" s="563"/>
      <c r="E4" s="563"/>
      <c r="F4" s="563"/>
      <c r="G4" s="563"/>
      <c r="H4" s="196"/>
      <c r="I4" s="483"/>
      <c r="J4" s="141"/>
    </row>
    <row r="5" spans="1:10" s="26" customFormat="1" ht="15" customHeight="1">
      <c r="A5" s="563"/>
      <c r="B5" s="563"/>
      <c r="C5" s="563"/>
      <c r="D5" s="563"/>
      <c r="E5" s="563"/>
      <c r="F5" s="563"/>
      <c r="G5" s="563"/>
      <c r="H5" s="196"/>
      <c r="I5" s="483"/>
      <c r="J5" s="141"/>
    </row>
    <row r="6" spans="1:10" s="26" customFormat="1" ht="15" customHeight="1">
      <c r="A6" s="345"/>
      <c r="B6" s="345"/>
      <c r="C6" s="345"/>
      <c r="D6" s="345"/>
      <c r="E6" s="345"/>
      <c r="F6" s="345"/>
      <c r="G6" s="345"/>
      <c r="H6" s="196"/>
      <c r="I6" s="483"/>
      <c r="J6" s="141"/>
    </row>
    <row r="7" spans="1:10" s="26" customFormat="1" ht="15" customHeight="1">
      <c r="A7" s="343" t="s">
        <v>323</v>
      </c>
      <c r="B7" s="344"/>
      <c r="C7" s="344"/>
      <c r="D7" s="344"/>
      <c r="E7" s="344"/>
      <c r="F7" s="197" t="s">
        <v>324</v>
      </c>
      <c r="G7" s="344"/>
      <c r="H7" s="196"/>
      <c r="I7" s="483"/>
      <c r="J7" s="141"/>
    </row>
    <row r="8" spans="1:10" s="26" customFormat="1" ht="15" customHeight="1">
      <c r="A8" s="196"/>
      <c r="B8" s="196"/>
      <c r="C8" s="196"/>
      <c r="D8" s="196"/>
      <c r="E8" s="196"/>
      <c r="F8" s="198" t="s">
        <v>266</v>
      </c>
      <c r="G8" s="196"/>
      <c r="H8" s="196"/>
      <c r="I8" s="483"/>
      <c r="J8" s="141"/>
    </row>
    <row r="9" spans="1:10" s="26" customFormat="1" ht="15" customHeight="1">
      <c r="A9" s="196"/>
      <c r="B9" s="196"/>
      <c r="C9" s="196"/>
      <c r="D9" s="196"/>
      <c r="E9" s="196"/>
      <c r="F9" s="199" t="s">
        <v>267</v>
      </c>
      <c r="G9" s="196"/>
      <c r="H9" s="196"/>
      <c r="I9" s="483"/>
      <c r="J9" s="141"/>
    </row>
    <row r="10" spans="1:10" s="26" customFormat="1" ht="15" customHeight="1">
      <c r="A10" s="196"/>
      <c r="B10" s="196"/>
      <c r="C10" s="196"/>
      <c r="D10" s="196"/>
      <c r="E10" s="196"/>
      <c r="F10" s="200" t="s">
        <v>352</v>
      </c>
      <c r="G10" s="196"/>
      <c r="H10" s="196"/>
      <c r="I10" s="483"/>
      <c r="J10" s="141"/>
    </row>
    <row r="11" spans="1:8" ht="15">
      <c r="A11" s="141"/>
      <c r="B11" s="141"/>
      <c r="C11" s="141"/>
      <c r="D11" s="141"/>
      <c r="E11" s="141"/>
      <c r="F11" s="141"/>
      <c r="G11" s="141"/>
      <c r="H11" s="141"/>
    </row>
    <row r="12" spans="1:8" ht="15" outlineLevel="1">
      <c r="A12" s="141"/>
      <c r="B12" s="141"/>
      <c r="C12" s="141"/>
      <c r="D12" s="141"/>
      <c r="E12" s="141"/>
      <c r="F12" s="141"/>
      <c r="G12" s="141"/>
      <c r="H12" s="141"/>
    </row>
    <row r="13" spans="1:8" ht="24" outlineLevel="1" thickBot="1">
      <c r="A13" s="142" t="s">
        <v>259</v>
      </c>
      <c r="B13" s="51"/>
      <c r="C13" s="51"/>
      <c r="D13" s="51"/>
      <c r="E13" s="141"/>
      <c r="F13" s="141"/>
      <c r="G13" s="141"/>
      <c r="H13" s="141"/>
    </row>
    <row r="14" spans="1:9" ht="15.75" outlineLevel="1" thickBot="1">
      <c r="A14" s="143"/>
      <c r="B14" s="66" t="s">
        <v>163</v>
      </c>
      <c r="C14" s="67" t="s">
        <v>164</v>
      </c>
      <c r="D14" s="68" t="s">
        <v>165</v>
      </c>
      <c r="E14" s="69" t="s">
        <v>166</v>
      </c>
      <c r="F14" s="68" t="s">
        <v>167</v>
      </c>
      <c r="G14" s="70" t="s">
        <v>168</v>
      </c>
      <c r="H14" s="51"/>
      <c r="I14" s="51"/>
    </row>
    <row r="15" spans="1:9" ht="15" outlineLevel="1">
      <c r="A15" s="147" t="s">
        <v>186</v>
      </c>
      <c r="B15" s="71">
        <v>100</v>
      </c>
      <c r="C15" s="169">
        <f>B15</f>
        <v>100</v>
      </c>
      <c r="D15" s="170">
        <f>B15</f>
        <v>100</v>
      </c>
      <c r="E15" s="169">
        <f>B15</f>
        <v>100</v>
      </c>
      <c r="F15" s="169">
        <f>B15</f>
        <v>100</v>
      </c>
      <c r="G15" s="171">
        <f>B15</f>
        <v>100</v>
      </c>
      <c r="H15" s="51"/>
      <c r="I15" s="51"/>
    </row>
    <row r="16" spans="1:9" ht="15.75" outlineLevel="1" thickBot="1">
      <c r="A16" s="148" t="s">
        <v>97</v>
      </c>
      <c r="B16" s="72">
        <v>0.5</v>
      </c>
      <c r="C16" s="172">
        <f>B16</f>
        <v>0.5</v>
      </c>
      <c r="D16" s="173">
        <f>B16</f>
        <v>0.5</v>
      </c>
      <c r="E16" s="172">
        <f>B16</f>
        <v>0.5</v>
      </c>
      <c r="F16" s="172">
        <f>B16</f>
        <v>0.5</v>
      </c>
      <c r="G16" s="174">
        <f>B16</f>
        <v>0.5</v>
      </c>
      <c r="H16" s="51"/>
      <c r="I16" s="51"/>
    </row>
    <row r="17" spans="1:9" ht="15.75" outlineLevel="1" thickBot="1">
      <c r="A17" s="143"/>
      <c r="B17" s="163"/>
      <c r="C17" s="144"/>
      <c r="D17" s="164"/>
      <c r="E17" s="144"/>
      <c r="F17" s="144"/>
      <c r="G17" s="144"/>
      <c r="H17" s="51"/>
      <c r="I17" s="51"/>
    </row>
    <row r="18" spans="1:9" ht="15" outlineLevel="1">
      <c r="A18" s="147" t="s">
        <v>98</v>
      </c>
      <c r="B18" s="73">
        <v>0.4</v>
      </c>
      <c r="C18" s="177">
        <f aca="true" t="shared" si="0" ref="C18:C23">B18</f>
        <v>0.4</v>
      </c>
      <c r="D18" s="178">
        <f aca="true" t="shared" si="1" ref="D18:D23">B18</f>
        <v>0.4</v>
      </c>
      <c r="E18" s="177">
        <f aca="true" t="shared" si="2" ref="E18:E23">B18</f>
        <v>0.4</v>
      </c>
      <c r="F18" s="177">
        <f aca="true" t="shared" si="3" ref="F18:F23">B18</f>
        <v>0.4</v>
      </c>
      <c r="G18" s="179">
        <f aca="true" t="shared" si="4" ref="G18:G23">B18</f>
        <v>0.4</v>
      </c>
      <c r="H18" s="51"/>
      <c r="I18" s="51"/>
    </row>
    <row r="19" spans="1:9" ht="15" outlineLevel="1">
      <c r="A19" s="149" t="s">
        <v>99</v>
      </c>
      <c r="B19" s="74">
        <v>0.25</v>
      </c>
      <c r="C19" s="175">
        <f t="shared" si="0"/>
        <v>0.25</v>
      </c>
      <c r="D19" s="176">
        <f t="shared" si="1"/>
        <v>0.25</v>
      </c>
      <c r="E19" s="175">
        <f t="shared" si="2"/>
        <v>0.25</v>
      </c>
      <c r="F19" s="175">
        <f t="shared" si="3"/>
        <v>0.25</v>
      </c>
      <c r="G19" s="180">
        <f t="shared" si="4"/>
        <v>0.25</v>
      </c>
      <c r="H19" s="51"/>
      <c r="I19" s="51"/>
    </row>
    <row r="20" spans="1:9" ht="15" outlineLevel="1">
      <c r="A20" s="149" t="s">
        <v>100</v>
      </c>
      <c r="B20" s="74">
        <v>0.2</v>
      </c>
      <c r="C20" s="175">
        <f t="shared" si="0"/>
        <v>0.2</v>
      </c>
      <c r="D20" s="176">
        <f t="shared" si="1"/>
        <v>0.2</v>
      </c>
      <c r="E20" s="175">
        <f t="shared" si="2"/>
        <v>0.2</v>
      </c>
      <c r="F20" s="175">
        <f t="shared" si="3"/>
        <v>0.2</v>
      </c>
      <c r="G20" s="180">
        <f t="shared" si="4"/>
        <v>0.2</v>
      </c>
      <c r="H20" s="51"/>
      <c r="I20" s="51"/>
    </row>
    <row r="21" spans="1:9" ht="15" outlineLevel="1">
      <c r="A21" s="149" t="s">
        <v>101</v>
      </c>
      <c r="B21" s="74">
        <v>0.08</v>
      </c>
      <c r="C21" s="175">
        <f t="shared" si="0"/>
        <v>0.08</v>
      </c>
      <c r="D21" s="176">
        <f t="shared" si="1"/>
        <v>0.08</v>
      </c>
      <c r="E21" s="175">
        <f t="shared" si="2"/>
        <v>0.08</v>
      </c>
      <c r="F21" s="175">
        <f t="shared" si="3"/>
        <v>0.08</v>
      </c>
      <c r="G21" s="180">
        <f t="shared" si="4"/>
        <v>0.08</v>
      </c>
      <c r="H21" s="51"/>
      <c r="I21" s="51"/>
    </row>
    <row r="22" spans="1:9" ht="15" outlineLevel="1">
      <c r="A22" s="149" t="s">
        <v>103</v>
      </c>
      <c r="B22" s="74">
        <v>0.03</v>
      </c>
      <c r="C22" s="175">
        <f t="shared" si="0"/>
        <v>0.03</v>
      </c>
      <c r="D22" s="176">
        <f t="shared" si="1"/>
        <v>0.03</v>
      </c>
      <c r="E22" s="175">
        <f t="shared" si="2"/>
        <v>0.03</v>
      </c>
      <c r="F22" s="175">
        <f t="shared" si="3"/>
        <v>0.03</v>
      </c>
      <c r="G22" s="180">
        <f t="shared" si="4"/>
        <v>0.03</v>
      </c>
      <c r="H22" s="51"/>
      <c r="I22" s="51"/>
    </row>
    <row r="23" spans="1:9" ht="15.75" outlineLevel="1" thickBot="1">
      <c r="A23" s="148" t="s">
        <v>102</v>
      </c>
      <c r="B23" s="72">
        <v>0.04</v>
      </c>
      <c r="C23" s="172">
        <f t="shared" si="0"/>
        <v>0.04</v>
      </c>
      <c r="D23" s="173">
        <f t="shared" si="1"/>
        <v>0.04</v>
      </c>
      <c r="E23" s="172">
        <f t="shared" si="2"/>
        <v>0.04</v>
      </c>
      <c r="F23" s="172">
        <f t="shared" si="3"/>
        <v>0.04</v>
      </c>
      <c r="G23" s="174">
        <f t="shared" si="4"/>
        <v>0.04</v>
      </c>
      <c r="H23" s="51"/>
      <c r="I23" s="51"/>
    </row>
    <row r="24" spans="1:9" ht="15.75" outlineLevel="1" thickBot="1">
      <c r="A24" s="141"/>
      <c r="B24" s="26"/>
      <c r="C24" s="51"/>
      <c r="D24" s="165"/>
      <c r="E24" s="51"/>
      <c r="F24" s="51"/>
      <c r="G24" s="51"/>
      <c r="H24" s="144"/>
      <c r="I24" s="51"/>
    </row>
    <row r="25" spans="1:9" ht="15" outlineLevel="1">
      <c r="A25" s="150" t="s">
        <v>126</v>
      </c>
      <c r="B25" s="73">
        <v>0</v>
      </c>
      <c r="C25" s="51"/>
      <c r="D25" s="165"/>
      <c r="E25" s="51"/>
      <c r="F25" s="51"/>
      <c r="G25" s="51"/>
      <c r="H25" s="51"/>
      <c r="I25" s="51"/>
    </row>
    <row r="26" spans="1:9" ht="15.75" outlineLevel="1" thickBot="1">
      <c r="A26" s="151" t="s">
        <v>125</v>
      </c>
      <c r="B26" s="75">
        <v>20</v>
      </c>
      <c r="C26" s="51"/>
      <c r="D26" s="165"/>
      <c r="E26" s="51"/>
      <c r="F26" s="51"/>
      <c r="G26" s="51"/>
      <c r="H26" s="51"/>
      <c r="I26" s="51"/>
    </row>
    <row r="27" spans="1:9" ht="15" outlineLevel="1">
      <c r="A27" s="143"/>
      <c r="B27" s="163"/>
      <c r="C27" s="51"/>
      <c r="D27" s="165"/>
      <c r="E27" s="51"/>
      <c r="F27" s="51"/>
      <c r="G27" s="51"/>
      <c r="H27" s="51"/>
      <c r="I27" s="51"/>
    </row>
    <row r="28" spans="1:9" ht="15" outlineLevel="1">
      <c r="A28" s="143"/>
      <c r="B28" s="163"/>
      <c r="C28" s="51"/>
      <c r="D28" s="165"/>
      <c r="E28" s="141"/>
      <c r="F28" s="51"/>
      <c r="G28" s="51"/>
      <c r="H28" s="51"/>
      <c r="I28" s="51"/>
    </row>
    <row r="29" spans="1:9" ht="15" outlineLevel="1">
      <c r="A29" s="143"/>
      <c r="B29" s="163"/>
      <c r="C29" s="51"/>
      <c r="D29" s="165"/>
      <c r="E29" s="141"/>
      <c r="F29" s="51"/>
      <c r="G29" s="51"/>
      <c r="H29" s="51"/>
      <c r="I29" s="51"/>
    </row>
    <row r="30" spans="1:9" ht="15" outlineLevel="1">
      <c r="A30" s="143"/>
      <c r="B30" s="163"/>
      <c r="C30" s="51"/>
      <c r="D30" s="165"/>
      <c r="E30" s="141"/>
      <c r="F30" s="51"/>
      <c r="G30" s="51"/>
      <c r="H30" s="51"/>
      <c r="I30" s="51"/>
    </row>
    <row r="31" spans="1:17" ht="15" outlineLevel="1">
      <c r="A31" s="152"/>
      <c r="B31" s="141"/>
      <c r="C31" s="141"/>
      <c r="D31" s="141"/>
      <c r="E31" s="141"/>
      <c r="F31" s="141"/>
      <c r="G31" s="141"/>
      <c r="H31" s="141"/>
      <c r="Q31" s="5"/>
    </row>
    <row r="32" spans="1:17" ht="15.75" outlineLevel="1" thickBot="1">
      <c r="A32" s="141"/>
      <c r="B32" s="141"/>
      <c r="C32" s="141"/>
      <c r="D32" s="141"/>
      <c r="E32" s="141"/>
      <c r="F32" s="141"/>
      <c r="G32" s="141"/>
      <c r="H32" s="141"/>
      <c r="Q32" s="5"/>
    </row>
    <row r="33" spans="1:17" ht="45.75" outlineLevel="1" thickBot="1">
      <c r="A33" s="153" t="s">
        <v>182</v>
      </c>
      <c r="B33" s="49" t="s">
        <v>198</v>
      </c>
      <c r="C33" s="50" t="s">
        <v>132</v>
      </c>
      <c r="E33" s="16"/>
      <c r="F33" s="141"/>
      <c r="G33" s="141"/>
      <c r="H33" s="141"/>
      <c r="Q33" s="5"/>
    </row>
    <row r="34" spans="1:17" ht="15" outlineLevel="1">
      <c r="A34" s="201" t="s">
        <v>232</v>
      </c>
      <c r="B34" s="202">
        <v>0</v>
      </c>
      <c r="C34" s="203">
        <v>0.15</v>
      </c>
      <c r="D34" s="141"/>
      <c r="E34" s="16"/>
      <c r="F34" s="141"/>
      <c r="G34" s="141"/>
      <c r="H34" s="141"/>
      <c r="Q34" s="5"/>
    </row>
    <row r="35" spans="1:17" ht="15" outlineLevel="1">
      <c r="A35" s="204" t="s">
        <v>233</v>
      </c>
      <c r="B35" s="205">
        <v>2</v>
      </c>
      <c r="C35" s="206">
        <v>25</v>
      </c>
      <c r="D35" s="163"/>
      <c r="F35" s="141"/>
      <c r="G35" s="141"/>
      <c r="H35" s="141"/>
      <c r="Q35" s="5"/>
    </row>
    <row r="36" spans="1:17" ht="15" outlineLevel="1">
      <c r="A36" s="204" t="s">
        <v>234</v>
      </c>
      <c r="B36" s="205">
        <v>2</v>
      </c>
      <c r="C36" s="206">
        <v>28</v>
      </c>
      <c r="D36" s="163"/>
      <c r="E36" s="51"/>
      <c r="F36" s="141"/>
      <c r="G36" s="141"/>
      <c r="H36" s="141"/>
      <c r="Q36" s="5"/>
    </row>
    <row r="37" spans="1:17" ht="15" outlineLevel="1">
      <c r="A37" s="204" t="s">
        <v>235</v>
      </c>
      <c r="B37" s="205">
        <v>2</v>
      </c>
      <c r="C37" s="206">
        <v>36</v>
      </c>
      <c r="D37" s="163"/>
      <c r="E37" s="156"/>
      <c r="F37" s="141"/>
      <c r="G37" s="141"/>
      <c r="H37" s="141"/>
      <c r="Q37" s="5"/>
    </row>
    <row r="38" spans="1:8" ht="15" outlineLevel="1">
      <c r="A38" s="204" t="s">
        <v>236</v>
      </c>
      <c r="B38" s="207">
        <v>2</v>
      </c>
      <c r="C38" s="206">
        <v>52</v>
      </c>
      <c r="D38" s="163"/>
      <c r="E38" s="51"/>
      <c r="F38" s="141"/>
      <c r="G38" s="141"/>
      <c r="H38" s="141"/>
    </row>
    <row r="39" spans="1:8" ht="15.75" outlineLevel="1" thickBot="1">
      <c r="A39" s="208" t="s">
        <v>237</v>
      </c>
      <c r="B39" s="209">
        <v>3</v>
      </c>
      <c r="C39" s="210">
        <v>80</v>
      </c>
      <c r="D39" s="163"/>
      <c r="E39" s="51"/>
      <c r="F39" s="141"/>
      <c r="G39" s="141"/>
      <c r="H39" s="141"/>
    </row>
    <row r="40" spans="1:8" ht="15.75" outlineLevel="1" thickBot="1">
      <c r="A40" s="143"/>
      <c r="B40" s="51"/>
      <c r="C40" s="168"/>
      <c r="D40" s="163"/>
      <c r="E40" s="51"/>
      <c r="F40" s="141"/>
      <c r="G40" s="141"/>
      <c r="H40" s="141"/>
    </row>
    <row r="41" spans="1:8" ht="30" outlineLevel="1">
      <c r="A41" s="211" t="s">
        <v>158</v>
      </c>
      <c r="B41" s="212">
        <v>0.05</v>
      </c>
      <c r="C41" s="141"/>
      <c r="D41" s="166"/>
      <c r="E41" s="141"/>
      <c r="F41" s="166"/>
      <c r="G41" s="166"/>
      <c r="H41" s="145"/>
    </row>
    <row r="42" spans="1:8" ht="15.75" outlineLevel="1" thickBot="1">
      <c r="A42" s="208" t="s">
        <v>239</v>
      </c>
      <c r="B42" s="213">
        <v>1</v>
      </c>
      <c r="C42" s="141"/>
      <c r="D42" s="166"/>
      <c r="E42" s="141"/>
      <c r="F42" s="166"/>
      <c r="G42" s="166"/>
      <c r="H42" s="145"/>
    </row>
    <row r="43" spans="1:8" ht="15" outlineLevel="1">
      <c r="A43" s="143"/>
      <c r="B43" s="51"/>
      <c r="C43" s="168"/>
      <c r="D43" s="163"/>
      <c r="E43" s="51"/>
      <c r="F43" s="141"/>
      <c r="G43" s="141"/>
      <c r="H43" s="141"/>
    </row>
    <row r="44" spans="1:8" ht="15">
      <c r="A44" s="238" t="s">
        <v>259</v>
      </c>
      <c r="B44" s="141"/>
      <c r="C44" s="141"/>
      <c r="D44" s="141"/>
      <c r="E44" s="141"/>
      <c r="F44" s="141"/>
      <c r="G44" s="141"/>
      <c r="H44" s="141"/>
    </row>
    <row r="45" spans="1:8" ht="15">
      <c r="A45" s="141"/>
      <c r="B45" s="141"/>
      <c r="C45" s="141"/>
      <c r="D45" s="141"/>
      <c r="E45" s="141"/>
      <c r="F45" s="141"/>
      <c r="G45" s="141"/>
      <c r="H45" s="141"/>
    </row>
    <row r="46" spans="1:8" ht="15">
      <c r="A46" s="141"/>
      <c r="B46" s="141"/>
      <c r="C46" s="141"/>
      <c r="D46" s="141"/>
      <c r="E46" s="141"/>
      <c r="F46" s="141"/>
      <c r="G46" s="141"/>
      <c r="H46" s="141"/>
    </row>
    <row r="47" spans="1:8" ht="15">
      <c r="A47" s="141"/>
      <c r="B47" s="141"/>
      <c r="C47" s="141"/>
      <c r="D47" s="141"/>
      <c r="E47" s="141"/>
      <c r="F47" s="141"/>
      <c r="G47" s="141"/>
      <c r="H47" s="141"/>
    </row>
    <row r="48" spans="1:8" ht="15">
      <c r="A48" s="141"/>
      <c r="B48" s="141"/>
      <c r="C48" s="141"/>
      <c r="D48" s="141"/>
      <c r="E48" s="141"/>
      <c r="F48" s="141"/>
      <c r="G48" s="141"/>
      <c r="H48" s="141"/>
    </row>
    <row r="49" spans="1:10" ht="24" outlineLevel="1" thickBot="1">
      <c r="A49" s="154" t="s">
        <v>260</v>
      </c>
      <c r="B49" s="7"/>
      <c r="C49" s="7"/>
      <c r="D49" s="167"/>
      <c r="E49" s="167"/>
      <c r="F49" s="167"/>
      <c r="G49" s="167"/>
      <c r="H49" s="145"/>
      <c r="I49" s="145"/>
      <c r="J49" s="145"/>
    </row>
    <row r="50" spans="1:10" ht="26.25" customHeight="1" outlineLevel="1" thickBot="1">
      <c r="A50" s="55"/>
      <c r="B50" s="8" t="s">
        <v>163</v>
      </c>
      <c r="C50" s="8" t="s">
        <v>164</v>
      </c>
      <c r="D50" s="8" t="s">
        <v>165</v>
      </c>
      <c r="E50" s="8" t="s">
        <v>166</v>
      </c>
      <c r="F50" s="8" t="s">
        <v>167</v>
      </c>
      <c r="G50" s="8" t="s">
        <v>168</v>
      </c>
      <c r="H50" s="145"/>
      <c r="I50" s="145"/>
      <c r="J50" s="145"/>
    </row>
    <row r="51" spans="1:10" ht="30" outlineLevel="1">
      <c r="A51" s="223" t="s">
        <v>337</v>
      </c>
      <c r="B51" s="224">
        <v>0.05</v>
      </c>
      <c r="C51" s="228">
        <f>scan_docs</f>
        <v>0.05</v>
      </c>
      <c r="D51" s="229">
        <f>scan_docs</f>
        <v>0.05</v>
      </c>
      <c r="E51" s="229">
        <f>scan_docs</f>
        <v>0.05</v>
      </c>
      <c r="F51" s="229">
        <f>scan_docs</f>
        <v>0.05</v>
      </c>
      <c r="G51" s="230">
        <f>scan_docs</f>
        <v>0.05</v>
      </c>
      <c r="H51" s="227"/>
      <c r="I51" s="145"/>
      <c r="J51" s="145"/>
    </row>
    <row r="52" spans="1:10" ht="30" outlineLevel="1">
      <c r="A52" s="222" t="s">
        <v>349</v>
      </c>
      <c r="B52" s="225">
        <v>0</v>
      </c>
      <c r="C52" s="231">
        <f>system_cost</f>
        <v>0</v>
      </c>
      <c r="D52" s="232">
        <f>system_cost</f>
        <v>0</v>
      </c>
      <c r="E52" s="232">
        <f>system_cost</f>
        <v>0</v>
      </c>
      <c r="F52" s="232">
        <f>system_cost</f>
        <v>0</v>
      </c>
      <c r="G52" s="233">
        <f>system_cost</f>
        <v>0</v>
      </c>
      <c r="H52" s="227"/>
      <c r="I52" s="145"/>
      <c r="J52" s="145"/>
    </row>
    <row r="53" spans="1:10" ht="15" outlineLevel="1">
      <c r="A53" s="214" t="s">
        <v>169</v>
      </c>
      <c r="B53" s="226">
        <v>10</v>
      </c>
      <c r="C53" s="234">
        <v>1</v>
      </c>
      <c r="D53" s="234">
        <v>0</v>
      </c>
      <c r="E53" s="234">
        <v>0</v>
      </c>
      <c r="F53" s="234">
        <v>0</v>
      </c>
      <c r="G53" s="234">
        <v>0</v>
      </c>
      <c r="H53" s="146"/>
      <c r="I53" s="145"/>
      <c r="J53" s="145"/>
    </row>
    <row r="54" spans="1:10" ht="15" outlineLevel="1">
      <c r="A54" s="217" t="s">
        <v>127</v>
      </c>
      <c r="B54" s="215">
        <v>25</v>
      </c>
      <c r="C54" s="190"/>
      <c r="D54" s="190"/>
      <c r="E54" s="190"/>
      <c r="F54" s="190"/>
      <c r="G54" s="190"/>
      <c r="H54" s="146"/>
      <c r="I54" s="145"/>
      <c r="J54" s="145"/>
    </row>
    <row r="55" spans="1:8" ht="15" outlineLevel="1">
      <c r="A55" s="218" t="s">
        <v>128</v>
      </c>
      <c r="B55" s="219">
        <v>50</v>
      </c>
      <c r="C55" s="51"/>
      <c r="D55" s="51"/>
      <c r="E55" s="51"/>
      <c r="F55" s="51"/>
      <c r="G55" s="51"/>
      <c r="H55" s="51"/>
    </row>
    <row r="56" spans="1:10" ht="15" outlineLevel="1">
      <c r="A56" s="214" t="s">
        <v>170</v>
      </c>
      <c r="B56" s="216">
        <v>0.5</v>
      </c>
      <c r="C56" s="189"/>
      <c r="D56" s="189"/>
      <c r="E56" s="189"/>
      <c r="F56" s="146"/>
      <c r="G56" s="189"/>
      <c r="H56" s="146"/>
      <c r="I56" s="145"/>
      <c r="J56" s="145"/>
    </row>
    <row r="57" spans="1:10" ht="15" outlineLevel="1">
      <c r="A57" s="214" t="s">
        <v>171</v>
      </c>
      <c r="B57" s="216">
        <v>0.2</v>
      </c>
      <c r="C57" s="189"/>
      <c r="D57" s="189"/>
      <c r="E57" s="189"/>
      <c r="F57" s="146"/>
      <c r="G57" s="189"/>
      <c r="H57" s="145"/>
      <c r="I57" s="145"/>
      <c r="J57" s="145"/>
    </row>
    <row r="58" spans="1:13" ht="15" outlineLevel="1">
      <c r="A58" s="214" t="s">
        <v>172</v>
      </c>
      <c r="B58" s="215">
        <v>499.99</v>
      </c>
      <c r="C58" s="190"/>
      <c r="D58" s="190"/>
      <c r="E58" s="190"/>
      <c r="F58" s="146"/>
      <c r="G58" s="190"/>
      <c r="H58" s="145"/>
      <c r="I58" s="145"/>
      <c r="J58" s="145"/>
      <c r="K58" s="26"/>
      <c r="L58" s="26"/>
      <c r="M58" s="26"/>
    </row>
    <row r="59" spans="1:13" ht="15" outlineLevel="1">
      <c r="A59" s="214" t="s">
        <v>173</v>
      </c>
      <c r="B59" s="216">
        <v>0</v>
      </c>
      <c r="C59" s="189"/>
      <c r="D59" s="189"/>
      <c r="E59" s="189"/>
      <c r="F59" s="146"/>
      <c r="G59" s="189"/>
      <c r="H59" s="145"/>
      <c r="I59" s="145"/>
      <c r="J59" s="145"/>
      <c r="K59" s="26"/>
      <c r="L59" s="26"/>
      <c r="M59" s="26"/>
    </row>
    <row r="60" spans="1:13" ht="15.75" outlineLevel="1" thickBot="1">
      <c r="A60" s="220" t="s">
        <v>268</v>
      </c>
      <c r="B60" s="221">
        <v>0.1</v>
      </c>
      <c r="C60" s="189"/>
      <c r="D60" s="189"/>
      <c r="E60" s="189"/>
      <c r="F60" s="189"/>
      <c r="G60" s="189"/>
      <c r="H60" s="146"/>
      <c r="I60" s="145"/>
      <c r="J60" s="145"/>
      <c r="K60" s="26"/>
      <c r="L60" s="26"/>
      <c r="M60" s="26"/>
    </row>
    <row r="61" spans="1:13" ht="15" outlineLevel="1">
      <c r="A61" s="15"/>
      <c r="B61" s="189"/>
      <c r="C61" s="189"/>
      <c r="D61" s="189"/>
      <c r="E61" s="189"/>
      <c r="F61" s="189"/>
      <c r="G61" s="189"/>
      <c r="H61" s="146"/>
      <c r="I61" s="145"/>
      <c r="J61" s="145"/>
      <c r="K61" s="26"/>
      <c r="L61" s="26"/>
      <c r="M61" s="26"/>
    </row>
    <row r="62" spans="1:13" ht="15">
      <c r="A62" s="239" t="s">
        <v>338</v>
      </c>
      <c r="B62" s="145"/>
      <c r="C62" s="146"/>
      <c r="D62" s="146"/>
      <c r="E62" s="146"/>
      <c r="F62" s="146"/>
      <c r="G62" s="146"/>
      <c r="H62" s="146"/>
      <c r="I62" s="145"/>
      <c r="J62" s="145"/>
      <c r="K62" s="26"/>
      <c r="L62" s="26"/>
      <c r="M62" s="26"/>
    </row>
    <row r="63" spans="1:13" ht="15">
      <c r="A63" s="155"/>
      <c r="B63" s="145"/>
      <c r="C63" s="146"/>
      <c r="D63" s="146"/>
      <c r="E63" s="146"/>
      <c r="F63" s="146"/>
      <c r="G63" s="146"/>
      <c r="H63" s="146"/>
      <c r="I63" s="145"/>
      <c r="J63" s="145"/>
      <c r="K63" s="26"/>
      <c r="L63" s="26"/>
      <c r="M63" s="26"/>
    </row>
    <row r="64" spans="1:13" ht="15">
      <c r="A64" s="155"/>
      <c r="B64" s="145"/>
      <c r="C64" s="146"/>
      <c r="D64" s="146"/>
      <c r="E64" s="146"/>
      <c r="F64" s="146"/>
      <c r="G64" s="146"/>
      <c r="H64" s="146"/>
      <c r="I64" s="145"/>
      <c r="J64" s="145"/>
      <c r="K64" s="26"/>
      <c r="L64" s="26"/>
      <c r="M64" s="26"/>
    </row>
    <row r="65" spans="1:13" ht="15">
      <c r="A65" s="155"/>
      <c r="B65" s="145"/>
      <c r="C65" s="146"/>
      <c r="D65" s="146"/>
      <c r="E65" s="146"/>
      <c r="F65" s="146"/>
      <c r="G65" s="146"/>
      <c r="H65" s="146"/>
      <c r="I65" s="145"/>
      <c r="J65" s="145"/>
      <c r="K65" s="26"/>
      <c r="L65" s="26"/>
      <c r="M65" s="26"/>
    </row>
    <row r="66" spans="1:13" ht="15">
      <c r="A66" s="155"/>
      <c r="B66" s="145"/>
      <c r="C66" s="146"/>
      <c r="D66" s="146"/>
      <c r="E66" s="146"/>
      <c r="F66" s="146"/>
      <c r="G66" s="146"/>
      <c r="H66" s="146"/>
      <c r="I66" s="145"/>
      <c r="J66" s="145"/>
      <c r="K66" s="26"/>
      <c r="L66" s="26"/>
      <c r="M66" s="26"/>
    </row>
    <row r="67" spans="1:13" ht="15">
      <c r="A67" s="156"/>
      <c r="B67" s="192"/>
      <c r="C67" s="156"/>
      <c r="D67" s="141"/>
      <c r="E67" s="141"/>
      <c r="F67" s="141"/>
      <c r="G67" s="141"/>
      <c r="H67" s="141"/>
      <c r="K67" s="26"/>
      <c r="L67" s="26"/>
      <c r="M67" s="26"/>
    </row>
    <row r="68" spans="1:13" ht="24" outlineLevel="1" thickBot="1">
      <c r="A68" s="142" t="s">
        <v>261</v>
      </c>
      <c r="B68" s="192"/>
      <c r="C68" s="156"/>
      <c r="D68" s="141"/>
      <c r="E68" s="141"/>
      <c r="F68" s="141"/>
      <c r="G68" s="141"/>
      <c r="H68" s="141"/>
      <c r="K68" s="26"/>
      <c r="L68" s="26"/>
      <c r="M68" s="26"/>
    </row>
    <row r="69" spans="1:13" ht="15" outlineLevel="1">
      <c r="A69" s="156"/>
      <c r="B69" s="235" t="s">
        <v>163</v>
      </c>
      <c r="C69" s="156"/>
      <c r="D69" s="141"/>
      <c r="E69" s="141"/>
      <c r="F69" s="141"/>
      <c r="G69" s="141"/>
      <c r="H69" s="141"/>
      <c r="K69" s="26"/>
      <c r="L69" s="26"/>
      <c r="M69" s="26"/>
    </row>
    <row r="70" spans="1:13" ht="15.75" outlineLevel="1" thickBot="1">
      <c r="A70" s="157"/>
      <c r="B70" s="236"/>
      <c r="C70" s="156"/>
      <c r="D70" s="141"/>
      <c r="E70" s="141"/>
      <c r="F70" s="141"/>
      <c r="G70" s="141"/>
      <c r="H70" s="141"/>
      <c r="K70" s="26"/>
      <c r="L70" s="26"/>
      <c r="M70" s="26"/>
    </row>
    <row r="71" spans="1:13" ht="26.25" outlineLevel="1" thickBot="1">
      <c r="A71" s="158" t="s">
        <v>295</v>
      </c>
      <c r="B71" s="181">
        <v>1500</v>
      </c>
      <c r="C71" s="156"/>
      <c r="D71" s="141"/>
      <c r="E71" s="141"/>
      <c r="F71" s="141"/>
      <c r="G71" s="141"/>
      <c r="H71" s="141"/>
      <c r="K71" s="26"/>
      <c r="L71" s="26"/>
      <c r="M71" s="26"/>
    </row>
    <row r="72" spans="1:13" ht="15" outlineLevel="1">
      <c r="A72" s="159" t="s">
        <v>228</v>
      </c>
      <c r="B72" s="182">
        <v>1</v>
      </c>
      <c r="C72" s="191"/>
      <c r="D72" s="141"/>
      <c r="E72" s="141"/>
      <c r="F72" s="141"/>
      <c r="G72" s="141"/>
      <c r="H72" s="141"/>
      <c r="K72" s="26"/>
      <c r="L72" s="26"/>
      <c r="M72" s="26"/>
    </row>
    <row r="73" spans="1:13" ht="15" outlineLevel="1">
      <c r="A73" s="515" t="s">
        <v>229</v>
      </c>
      <c r="B73" s="23">
        <v>600</v>
      </c>
      <c r="C73" s="191"/>
      <c r="D73" s="141"/>
      <c r="E73" s="51"/>
      <c r="F73" s="51"/>
      <c r="G73" s="51"/>
      <c r="H73" s="141"/>
      <c r="K73" s="26"/>
      <c r="L73" s="26"/>
      <c r="M73" s="26"/>
    </row>
    <row r="74" spans="1:13" ht="15" outlineLevel="1">
      <c r="A74" s="160" t="s">
        <v>230</v>
      </c>
      <c r="B74" s="24">
        <v>5</v>
      </c>
      <c r="C74" s="191"/>
      <c r="D74" s="141"/>
      <c r="E74" s="51"/>
      <c r="F74" s="51"/>
      <c r="G74" s="51"/>
      <c r="H74" s="141"/>
      <c r="K74" s="26"/>
      <c r="L74" s="26"/>
      <c r="M74" s="26"/>
    </row>
    <row r="75" spans="1:13" ht="15.75" outlineLevel="1" thickBot="1">
      <c r="A75" s="161" t="s">
        <v>231</v>
      </c>
      <c r="B75" s="25">
        <v>0.95</v>
      </c>
      <c r="C75" s="191"/>
      <c r="D75" s="141"/>
      <c r="E75" s="51"/>
      <c r="F75" s="51"/>
      <c r="G75" s="51"/>
      <c r="H75" s="141"/>
      <c r="K75" s="26"/>
      <c r="L75" s="26"/>
      <c r="M75" s="26"/>
    </row>
    <row r="76" spans="1:13" ht="25.5" outlineLevel="1">
      <c r="A76" s="183" t="s">
        <v>87</v>
      </c>
      <c r="B76" s="184">
        <v>0.016</v>
      </c>
      <c r="C76" s="191"/>
      <c r="D76" s="141"/>
      <c r="E76" s="51"/>
      <c r="F76" s="51"/>
      <c r="G76" s="51"/>
      <c r="H76" s="141"/>
      <c r="K76" s="26"/>
      <c r="L76" s="26"/>
      <c r="M76" s="26"/>
    </row>
    <row r="77" spans="1:13" ht="25.5" outlineLevel="1">
      <c r="A77" s="185" t="s">
        <v>88</v>
      </c>
      <c r="B77" s="23">
        <v>0.006</v>
      </c>
      <c r="C77" s="191"/>
      <c r="D77" s="51"/>
      <c r="E77" s="22"/>
      <c r="F77" s="51"/>
      <c r="G77" s="51"/>
      <c r="H77" s="141"/>
      <c r="K77" s="26"/>
      <c r="L77" s="26"/>
      <c r="M77" s="26"/>
    </row>
    <row r="78" spans="1:13" ht="30" outlineLevel="1">
      <c r="A78" s="186" t="s">
        <v>350</v>
      </c>
      <c r="B78" s="23">
        <v>0.02941</v>
      </c>
      <c r="C78" s="191"/>
      <c r="D78" s="51"/>
      <c r="E78" s="141"/>
      <c r="F78" s="51"/>
      <c r="G78" s="51"/>
      <c r="H78" s="141"/>
      <c r="K78" s="26"/>
      <c r="L78" s="26"/>
      <c r="M78" s="26"/>
    </row>
    <row r="79" spans="1:13" ht="25.5" outlineLevel="1">
      <c r="A79" s="185" t="s">
        <v>89</v>
      </c>
      <c r="B79" s="23">
        <v>1.23E-05</v>
      </c>
      <c r="C79" s="191"/>
      <c r="D79" s="51"/>
      <c r="E79" s="141"/>
      <c r="F79" s="51"/>
      <c r="G79" s="51"/>
      <c r="H79" s="141"/>
      <c r="K79" s="26"/>
      <c r="L79" s="26"/>
      <c r="M79" s="26"/>
    </row>
    <row r="80" spans="1:13" ht="15" outlineLevel="1">
      <c r="A80" s="186" t="s">
        <v>90</v>
      </c>
      <c r="B80" s="23">
        <v>0.000120004800192008</v>
      </c>
      <c r="C80" s="191"/>
      <c r="D80" s="51"/>
      <c r="E80" s="141"/>
      <c r="F80" s="141"/>
      <c r="G80" s="141"/>
      <c r="H80" s="141"/>
      <c r="K80" s="26"/>
      <c r="L80" s="26"/>
      <c r="M80" s="26"/>
    </row>
    <row r="81" spans="1:13" ht="15" outlineLevel="1">
      <c r="A81" s="187" t="s">
        <v>287</v>
      </c>
      <c r="B81" s="23">
        <v>0.119</v>
      </c>
      <c r="C81" s="191"/>
      <c r="D81" s="51"/>
      <c r="E81" s="141"/>
      <c r="F81" s="141"/>
      <c r="G81" s="141"/>
      <c r="H81" s="141"/>
      <c r="K81" s="26"/>
      <c r="L81" s="26"/>
      <c r="M81" s="26"/>
    </row>
    <row r="82" spans="1:13" ht="15" outlineLevel="1">
      <c r="A82" s="187" t="s">
        <v>288</v>
      </c>
      <c r="B82" s="23">
        <v>19.4</v>
      </c>
      <c r="C82" s="191"/>
      <c r="D82" s="51"/>
      <c r="E82" s="16"/>
      <c r="F82" s="141"/>
      <c r="G82" s="141"/>
      <c r="H82" s="141"/>
      <c r="K82" s="26"/>
      <c r="L82" s="26"/>
      <c r="M82" s="26"/>
    </row>
    <row r="83" spans="1:13" ht="15" outlineLevel="1">
      <c r="A83" s="187" t="s">
        <v>289</v>
      </c>
      <c r="B83" s="23">
        <v>1.42</v>
      </c>
      <c r="C83" s="16"/>
      <c r="D83" s="16"/>
      <c r="E83" s="51"/>
      <c r="F83" s="141"/>
      <c r="G83" s="141"/>
      <c r="H83" s="141"/>
      <c r="K83" s="26"/>
      <c r="L83" s="26"/>
      <c r="M83" s="26"/>
    </row>
    <row r="84" spans="1:13" ht="15.75" outlineLevel="1" thickBot="1">
      <c r="A84" s="188" t="s">
        <v>286</v>
      </c>
      <c r="B84" s="25">
        <v>0.02941</v>
      </c>
      <c r="C84" s="16"/>
      <c r="D84" s="16"/>
      <c r="E84" s="51"/>
      <c r="F84" s="141"/>
      <c r="G84" s="141"/>
      <c r="H84" s="141"/>
      <c r="K84" s="26"/>
      <c r="L84" s="26"/>
      <c r="M84" s="26"/>
    </row>
    <row r="85" spans="1:13" ht="15" outlineLevel="1">
      <c r="A85" s="237"/>
      <c r="B85" s="191"/>
      <c r="C85" s="16"/>
      <c r="D85" s="16"/>
      <c r="E85" s="51"/>
      <c r="F85" s="141"/>
      <c r="G85" s="141"/>
      <c r="H85" s="141"/>
      <c r="K85" s="26"/>
      <c r="L85" s="26"/>
      <c r="M85" s="26"/>
    </row>
    <row r="86" spans="1:13" ht="15">
      <c r="A86" s="240" t="s">
        <v>339</v>
      </c>
      <c r="B86" s="141"/>
      <c r="C86" s="16"/>
      <c r="D86" s="16"/>
      <c r="E86" s="141"/>
      <c r="F86" s="141"/>
      <c r="G86" s="141"/>
      <c r="H86" s="141"/>
      <c r="K86" s="26"/>
      <c r="L86" s="26"/>
      <c r="M86" s="26"/>
    </row>
    <row r="87" spans="1:13" ht="15">
      <c r="A87" s="141"/>
      <c r="B87" s="141"/>
      <c r="C87" s="16"/>
      <c r="D87" s="16"/>
      <c r="E87" s="141"/>
      <c r="F87" s="141"/>
      <c r="G87" s="141"/>
      <c r="H87" s="141"/>
      <c r="K87" s="26"/>
      <c r="L87" s="26"/>
      <c r="M87" s="26"/>
    </row>
    <row r="88" spans="1:13" ht="15">
      <c r="A88" s="156"/>
      <c r="B88" s="194"/>
      <c r="C88" s="156"/>
      <c r="D88" s="51"/>
      <c r="E88" s="141"/>
      <c r="F88" s="141"/>
      <c r="G88" s="141"/>
      <c r="H88" s="141"/>
      <c r="K88" s="26"/>
      <c r="L88" s="26"/>
      <c r="M88" s="26"/>
    </row>
    <row r="89" spans="2:13" ht="15">
      <c r="B89" s="194"/>
      <c r="C89" s="156"/>
      <c r="D89" s="141"/>
      <c r="E89" s="141"/>
      <c r="F89" s="141"/>
      <c r="G89" s="141"/>
      <c r="H89" s="141"/>
      <c r="K89" s="26"/>
      <c r="L89" s="26"/>
      <c r="M89" s="26"/>
    </row>
    <row r="90" spans="1:8" ht="15">
      <c r="A90" s="156"/>
      <c r="B90" s="195"/>
      <c r="C90" s="156"/>
      <c r="D90" s="141"/>
      <c r="E90" s="141"/>
      <c r="F90" s="141"/>
      <c r="G90" s="141"/>
      <c r="H90" s="141"/>
    </row>
    <row r="91" spans="1:8" ht="15">
      <c r="A91" s="141"/>
      <c r="B91" s="141"/>
      <c r="C91" s="141"/>
      <c r="D91" s="141"/>
      <c r="E91" s="141"/>
      <c r="F91" s="141"/>
      <c r="G91" s="141"/>
      <c r="H91" s="141"/>
    </row>
    <row r="92" spans="1:8" ht="15.75" thickBot="1">
      <c r="A92" s="162" t="s">
        <v>91</v>
      </c>
      <c r="B92" s="141"/>
      <c r="C92" s="141"/>
      <c r="D92" s="141"/>
      <c r="E92" s="141"/>
      <c r="F92" s="141"/>
      <c r="G92" s="141"/>
      <c r="H92" s="141"/>
    </row>
    <row r="93" spans="1:8" ht="15.75" thickBot="1">
      <c r="A93" s="27" t="s">
        <v>209</v>
      </c>
      <c r="B93" s="28" t="s">
        <v>208</v>
      </c>
      <c r="C93" s="28" t="s">
        <v>207</v>
      </c>
      <c r="D93" s="28" t="s">
        <v>206</v>
      </c>
      <c r="E93" s="29" t="s">
        <v>205</v>
      </c>
      <c r="F93" s="141"/>
      <c r="G93" s="141"/>
      <c r="H93" s="141"/>
    </row>
    <row r="94" spans="1:8" ht="15">
      <c r="A94" s="193">
        <v>0.75</v>
      </c>
      <c r="B94" s="193">
        <v>1.5</v>
      </c>
      <c r="C94" s="193">
        <v>2</v>
      </c>
      <c r="D94" s="193">
        <v>2</v>
      </c>
      <c r="E94" s="193">
        <v>2</v>
      </c>
      <c r="F94" s="141"/>
      <c r="G94" s="141"/>
      <c r="H94" s="141"/>
    </row>
    <row r="95" spans="1:8" ht="15">
      <c r="A95" s="141"/>
      <c r="B95" s="141"/>
      <c r="C95" s="141"/>
      <c r="D95" s="141"/>
      <c r="E95" s="141"/>
      <c r="F95" s="141"/>
      <c r="G95" s="141"/>
      <c r="H95" s="141"/>
    </row>
    <row r="96" spans="1:8" ht="15">
      <c r="A96" s="141"/>
      <c r="B96" s="141"/>
      <c r="C96" s="141"/>
      <c r="D96" s="141"/>
      <c r="E96" s="141"/>
      <c r="F96" s="141"/>
      <c r="G96" s="141"/>
      <c r="H96" s="141"/>
    </row>
    <row r="97" spans="1:8" ht="15">
      <c r="A97" s="141"/>
      <c r="B97" s="141"/>
      <c r="C97" s="141"/>
      <c r="D97" s="141"/>
      <c r="E97" s="141"/>
      <c r="F97" s="141"/>
      <c r="G97" s="141"/>
      <c r="H97" s="141"/>
    </row>
    <row r="98" spans="1:8" ht="15">
      <c r="A98" s="141"/>
      <c r="B98" s="141"/>
      <c r="C98" s="141"/>
      <c r="D98" s="141"/>
      <c r="E98" s="141"/>
      <c r="F98" s="141"/>
      <c r="G98" s="141"/>
      <c r="H98" s="141"/>
    </row>
    <row r="99" spans="1:8" ht="15">
      <c r="A99" s="141"/>
      <c r="B99" s="141"/>
      <c r="C99" s="141"/>
      <c r="D99" s="141"/>
      <c r="E99" s="141"/>
      <c r="F99" s="141"/>
      <c r="G99" s="141"/>
      <c r="H99" s="141"/>
    </row>
    <row r="100" spans="1:8" ht="15">
      <c r="A100" s="141"/>
      <c r="B100" s="141"/>
      <c r="C100" s="141"/>
      <c r="D100" s="141"/>
      <c r="E100" s="141"/>
      <c r="F100" s="141"/>
      <c r="G100" s="141"/>
      <c r="H100" s="141"/>
    </row>
    <row r="101" spans="1:8" ht="15">
      <c r="A101" s="141"/>
      <c r="B101" s="141"/>
      <c r="C101" s="141"/>
      <c r="D101" s="141"/>
      <c r="E101" s="141"/>
      <c r="F101" s="141"/>
      <c r="G101" s="141"/>
      <c r="H101" s="141"/>
    </row>
    <row r="102" spans="1:8" ht="15">
      <c r="A102" s="141"/>
      <c r="B102" s="141"/>
      <c r="C102" s="141"/>
      <c r="D102" s="141"/>
      <c r="E102" s="141"/>
      <c r="F102" s="141"/>
      <c r="G102" s="141"/>
      <c r="H102" s="141"/>
    </row>
    <row r="103" spans="1:8" ht="15">
      <c r="A103" s="141"/>
      <c r="B103" s="141"/>
      <c r="C103" s="141"/>
      <c r="D103" s="141"/>
      <c r="E103" s="141"/>
      <c r="F103" s="141"/>
      <c r="G103" s="141"/>
      <c r="H103" s="141"/>
    </row>
    <row r="104" spans="1:8" ht="15">
      <c r="A104" s="141"/>
      <c r="B104" s="141"/>
      <c r="C104" s="141"/>
      <c r="D104" s="141"/>
      <c r="E104" s="141"/>
      <c r="F104" s="141"/>
      <c r="G104" s="141"/>
      <c r="H104" s="141"/>
    </row>
    <row r="105" spans="1:8" ht="15">
      <c r="A105" s="141"/>
      <c r="B105" s="141"/>
      <c r="C105" s="141"/>
      <c r="D105" s="141"/>
      <c r="E105" s="141"/>
      <c r="F105" s="141"/>
      <c r="G105" s="141"/>
      <c r="H105" s="141"/>
    </row>
    <row r="106" spans="1:8" ht="15">
      <c r="A106" s="141"/>
      <c r="B106" s="141"/>
      <c r="C106" s="141"/>
      <c r="D106" s="141"/>
      <c r="E106" s="141"/>
      <c r="F106" s="141"/>
      <c r="G106" s="141"/>
      <c r="H106" s="141"/>
    </row>
    <row r="107" spans="1:8" ht="15">
      <c r="A107" s="141"/>
      <c r="B107" s="141"/>
      <c r="C107" s="141"/>
      <c r="D107" s="141"/>
      <c r="E107" s="141"/>
      <c r="F107" s="141"/>
      <c r="G107" s="141"/>
      <c r="H107" s="141"/>
    </row>
    <row r="108" spans="1:8" ht="15">
      <c r="A108" s="141"/>
      <c r="B108" s="141"/>
      <c r="C108" s="141"/>
      <c r="D108" s="141"/>
      <c r="E108" s="141"/>
      <c r="F108" s="141"/>
      <c r="G108" s="141"/>
      <c r="H108" s="141"/>
    </row>
    <row r="109" spans="1:8" ht="15">
      <c r="A109" s="141"/>
      <c r="B109" s="141"/>
      <c r="C109" s="141"/>
      <c r="D109" s="141"/>
      <c r="E109" s="141"/>
      <c r="F109" s="141"/>
      <c r="G109" s="141"/>
      <c r="H109" s="141"/>
    </row>
    <row r="110" spans="1:8" ht="15">
      <c r="A110" s="141"/>
      <c r="B110" s="141"/>
      <c r="C110" s="141"/>
      <c r="D110" s="141"/>
      <c r="E110" s="141"/>
      <c r="F110" s="141"/>
      <c r="G110" s="141"/>
      <c r="H110" s="141"/>
    </row>
    <row r="111" spans="1:8" ht="15">
      <c r="A111" s="141"/>
      <c r="B111" s="141"/>
      <c r="C111" s="141"/>
      <c r="D111" s="141"/>
      <c r="E111" s="141"/>
      <c r="F111" s="141"/>
      <c r="G111" s="141"/>
      <c r="H111" s="141"/>
    </row>
    <row r="112" spans="1:8" ht="15">
      <c r="A112" s="141"/>
      <c r="B112" s="141"/>
      <c r="C112" s="141"/>
      <c r="D112" s="141"/>
      <c r="E112" s="141"/>
      <c r="F112" s="141"/>
      <c r="G112" s="141"/>
      <c r="H112" s="141"/>
    </row>
    <row r="113" spans="1:8" ht="15">
      <c r="A113" s="141"/>
      <c r="B113" s="141"/>
      <c r="C113" s="141"/>
      <c r="D113" s="141"/>
      <c r="E113" s="141"/>
      <c r="F113" s="141"/>
      <c r="G113" s="141"/>
      <c r="H113" s="141"/>
    </row>
    <row r="114" spans="1:8" ht="15">
      <c r="A114" s="141"/>
      <c r="B114" s="141"/>
      <c r="C114" s="141"/>
      <c r="D114" s="141"/>
      <c r="E114" s="141"/>
      <c r="F114" s="141"/>
      <c r="G114" s="141"/>
      <c r="H114" s="141"/>
    </row>
    <row r="115" spans="1:8" ht="15">
      <c r="A115" s="141"/>
      <c r="B115" s="141"/>
      <c r="C115" s="141"/>
      <c r="D115" s="141"/>
      <c r="E115" s="141"/>
      <c r="F115" s="141"/>
      <c r="G115" s="141"/>
      <c r="H115" s="141"/>
    </row>
    <row r="116" spans="1:8" ht="15">
      <c r="A116" s="141"/>
      <c r="B116" s="141"/>
      <c r="C116" s="141"/>
      <c r="D116" s="141"/>
      <c r="E116" s="141"/>
      <c r="F116" s="141"/>
      <c r="G116" s="141"/>
      <c r="H116" s="141"/>
    </row>
    <row r="117" spans="1:8" ht="15">
      <c r="A117" s="141"/>
      <c r="B117" s="141"/>
      <c r="C117" s="141"/>
      <c r="D117" s="141"/>
      <c r="E117" s="141"/>
      <c r="F117" s="141"/>
      <c r="G117" s="141"/>
      <c r="H117" s="141"/>
    </row>
    <row r="118" spans="1:8" ht="15">
      <c r="A118" s="141"/>
      <c r="B118" s="141"/>
      <c r="C118" s="141"/>
      <c r="D118" s="141"/>
      <c r="E118" s="141"/>
      <c r="F118" s="141"/>
      <c r="G118" s="141"/>
      <c r="H118" s="141"/>
    </row>
    <row r="119" spans="1:8" ht="15">
      <c r="A119" s="141"/>
      <c r="B119" s="141"/>
      <c r="C119" s="141"/>
      <c r="D119" s="141"/>
      <c r="E119" s="141"/>
      <c r="F119" s="141"/>
      <c r="G119" s="141"/>
      <c r="H119" s="141"/>
    </row>
    <row r="120" spans="1:8" ht="15">
      <c r="A120" s="141"/>
      <c r="B120" s="141"/>
      <c r="C120" s="141"/>
      <c r="D120" s="141"/>
      <c r="E120" s="141"/>
      <c r="F120" s="141"/>
      <c r="G120" s="141"/>
      <c r="H120" s="141"/>
    </row>
    <row r="121" spans="1:8" ht="15">
      <c r="A121" s="141"/>
      <c r="B121" s="141"/>
      <c r="C121" s="141"/>
      <c r="D121" s="141"/>
      <c r="E121" s="141"/>
      <c r="F121" s="141"/>
      <c r="G121" s="141"/>
      <c r="H121" s="141"/>
    </row>
  </sheetData>
  <sheetProtection/>
  <mergeCells count="2">
    <mergeCell ref="A4:G5"/>
    <mergeCell ref="A1:J2"/>
  </mergeCells>
  <hyperlinks>
    <hyperlink ref="A75" location="Green_Power" display="kg CO2 emitted per kWh energy used"/>
    <hyperlink ref="A73" location="References!A97" display="Power consumed by printer (Watt)"/>
    <hyperlink ref="C33" location="References!A112" display="Average cost of shipping per document"/>
    <hyperlink ref="A55" location="References!A68" display="Labour rate (project work)"/>
    <hyperlink ref="A54" location="References!A68" display="Labour rate (scanning documents)"/>
    <hyperlink ref="A92" location="References!A107" display="Risk Free Rate of Return"/>
    <hyperlink ref="A81" location="UPS_CSR" display="Amount of fuel consumed per ground package (gallons)"/>
    <hyperlink ref="A82" location="EPA_CO2" display="Pounds of CO2 released per gallon gasoline"/>
    <hyperlink ref="A83" location="UPS_CSR" display="Pounds of CO2 released per available ton mile air"/>
    <hyperlink ref="A84" location="EDF_Web" display="Pounds CO2 emissions related to 1 sheet paper"/>
    <hyperlink ref="A80" location="References!A79" display="Trees Consumed/Sheet of Paper"/>
    <hyperlink ref="A78" location="References!A85" display="Number of CO2 emissions related to the production of one sheet of paper [lbs]"/>
    <hyperlink ref="B33" location="References!A110" display="Average time to reach destination (days)"/>
  </hyperlinks>
  <printOptions/>
  <pageMargins left="0.7" right="0.7" top="0.75" bottom="0.75" header="0.3" footer="0.3"/>
  <pageSetup horizontalDpi="600" verticalDpi="600" orientation="portrait" scale="41"/>
  <rowBreaks count="1" manualBreakCount="1">
    <brk id="109" max="255" man="1"/>
  </rowBreaks>
  <legacyDrawing r:id="rId2"/>
</worksheet>
</file>

<file path=xl/worksheets/sheet4.xml><?xml version="1.0" encoding="utf-8"?>
<worksheet xmlns="http://schemas.openxmlformats.org/spreadsheetml/2006/main" xmlns:r="http://schemas.openxmlformats.org/officeDocument/2006/relationships">
  <dimension ref="A1:U176"/>
  <sheetViews>
    <sheetView view="pageLayout" workbookViewId="0" topLeftCell="A94">
      <selection activeCell="B117" sqref="B117"/>
    </sheetView>
  </sheetViews>
  <sheetFormatPr defaultColWidth="8.00390625" defaultRowHeight="12.75"/>
  <cols>
    <col min="1" max="1" width="44.75390625" style="241" customWidth="1"/>
    <col min="2" max="2" width="11.625" style="241" customWidth="1"/>
    <col min="3" max="3" width="10.625" style="241" customWidth="1"/>
    <col min="4" max="4" width="9.125" style="241" customWidth="1"/>
    <col min="5" max="5" width="11.00390625" style="241" customWidth="1"/>
    <col min="6" max="7" width="9.125" style="241" customWidth="1"/>
    <col min="8" max="8" width="18.875" style="241" customWidth="1"/>
    <col min="9" max="9" width="19.25390625" style="241" customWidth="1"/>
    <col min="10" max="10" width="8.125" style="241" bestFit="1" customWidth="1"/>
    <col min="11" max="11" width="9.375" style="241" bestFit="1" customWidth="1"/>
    <col min="12" max="12" width="17.00390625" style="241" bestFit="1" customWidth="1"/>
    <col min="13" max="13" width="14.125" style="241" bestFit="1" customWidth="1"/>
    <col min="14" max="14" width="8.125" style="241" bestFit="1" customWidth="1"/>
    <col min="15" max="15" width="9.375" style="241" bestFit="1" customWidth="1"/>
    <col min="16" max="16" width="17.00390625" style="241" bestFit="1" customWidth="1"/>
    <col min="17" max="17" width="8.00390625" style="241" customWidth="1"/>
    <col min="18" max="18" width="10.375" style="241" bestFit="1" customWidth="1"/>
    <col min="19" max="16384" width="8.00390625" style="241" customWidth="1"/>
  </cols>
  <sheetData>
    <row r="1" spans="1:10" ht="15">
      <c r="A1" s="550" t="s">
        <v>291</v>
      </c>
      <c r="B1" s="523"/>
      <c r="C1" s="523"/>
      <c r="D1" s="523"/>
      <c r="E1" s="523"/>
      <c r="F1" s="523"/>
      <c r="G1" s="523"/>
      <c r="H1" s="523"/>
      <c r="I1" s="524"/>
      <c r="J1" s="565"/>
    </row>
    <row r="2" spans="1:10" ht="15">
      <c r="A2" s="523"/>
      <c r="B2" s="523"/>
      <c r="C2" s="523"/>
      <c r="D2" s="523"/>
      <c r="E2" s="523"/>
      <c r="F2" s="523"/>
      <c r="G2" s="523"/>
      <c r="H2" s="523"/>
      <c r="I2" s="524"/>
      <c r="J2" s="565"/>
    </row>
    <row r="3" spans="1:10" ht="15">
      <c r="A3" s="346"/>
      <c r="B3" s="346"/>
      <c r="C3" s="346"/>
      <c r="D3" s="346"/>
      <c r="E3" s="346"/>
      <c r="F3" s="346"/>
      <c r="G3" s="346"/>
      <c r="H3" s="346"/>
      <c r="I3" s="346"/>
      <c r="J3" s="346"/>
    </row>
    <row r="4" spans="1:10" ht="15">
      <c r="A4" s="566" t="s">
        <v>340</v>
      </c>
      <c r="B4" s="566"/>
      <c r="C4" s="566"/>
      <c r="D4" s="566"/>
      <c r="E4" s="566"/>
      <c r="F4" s="566"/>
      <c r="G4" s="566"/>
      <c r="H4" s="566"/>
      <c r="I4" s="346"/>
      <c r="J4" s="346"/>
    </row>
    <row r="5" spans="1:10" ht="15">
      <c r="A5" s="566"/>
      <c r="B5" s="566"/>
      <c r="C5" s="566"/>
      <c r="D5" s="566"/>
      <c r="E5" s="566"/>
      <c r="F5" s="566"/>
      <c r="G5" s="566"/>
      <c r="H5" s="566"/>
      <c r="I5" s="346"/>
      <c r="J5" s="346"/>
    </row>
    <row r="6" spans="1:10" ht="15">
      <c r="A6" s="567"/>
      <c r="B6" s="567"/>
      <c r="C6" s="567"/>
      <c r="D6" s="567"/>
      <c r="E6" s="567"/>
      <c r="F6" s="567"/>
      <c r="G6" s="567"/>
      <c r="H6" s="567"/>
      <c r="I6" s="346"/>
      <c r="J6" s="346"/>
    </row>
    <row r="7" spans="1:10" ht="15">
      <c r="A7" s="346"/>
      <c r="B7" s="346"/>
      <c r="C7" s="346"/>
      <c r="D7" s="346"/>
      <c r="E7" s="346"/>
      <c r="F7" s="346"/>
      <c r="G7" s="346"/>
      <c r="H7" s="440" t="s">
        <v>344</v>
      </c>
      <c r="I7" s="346"/>
      <c r="J7" s="346"/>
    </row>
    <row r="8" spans="1:10" ht="15">
      <c r="A8" s="346"/>
      <c r="B8" s="346"/>
      <c r="C8" s="346"/>
      <c r="D8" s="346"/>
      <c r="E8" s="346"/>
      <c r="F8" s="346"/>
      <c r="G8" s="346"/>
      <c r="H8" s="438" t="s">
        <v>342</v>
      </c>
      <c r="I8" s="346"/>
      <c r="J8" s="346"/>
    </row>
    <row r="9" spans="1:10" ht="15">
      <c r="A9" s="346"/>
      <c r="B9" s="346"/>
      <c r="C9" s="346"/>
      <c r="D9" s="346"/>
      <c r="E9" s="346"/>
      <c r="F9" s="346"/>
      <c r="G9" s="346"/>
      <c r="H9" s="437" t="s">
        <v>343</v>
      </c>
      <c r="I9" s="346"/>
      <c r="J9" s="346"/>
    </row>
    <row r="10" spans="1:10" ht="15">
      <c r="A10" s="346"/>
      <c r="B10" s="346"/>
      <c r="C10" s="346"/>
      <c r="D10" s="346"/>
      <c r="E10" s="346"/>
      <c r="F10" s="346"/>
      <c r="G10" s="346"/>
      <c r="H10" s="439" t="s">
        <v>345</v>
      </c>
      <c r="I10" s="346"/>
      <c r="J10" s="346"/>
    </row>
    <row r="11" spans="1:11" ht="15">
      <c r="A11" s="346"/>
      <c r="B11" s="346"/>
      <c r="C11" s="346"/>
      <c r="D11" s="346"/>
      <c r="E11" s="346"/>
      <c r="F11" s="346"/>
      <c r="G11" s="346"/>
      <c r="H11" s="441" t="s">
        <v>346</v>
      </c>
      <c r="I11" s="346"/>
      <c r="J11" s="346"/>
      <c r="K11" s="242"/>
    </row>
    <row r="12" spans="2:14" ht="15">
      <c r="B12" s="346"/>
      <c r="C12" s="346"/>
      <c r="D12" s="346"/>
      <c r="E12" s="346"/>
      <c r="F12" s="346"/>
      <c r="G12" s="346"/>
      <c r="H12" s="442" t="s">
        <v>347</v>
      </c>
      <c r="I12" s="346"/>
      <c r="J12" s="346"/>
      <c r="K12" s="242"/>
      <c r="L12" s="243"/>
      <c r="M12" s="243"/>
      <c r="N12" s="243"/>
    </row>
    <row r="13" spans="1:14" ht="21.75" thickBot="1">
      <c r="A13" s="347" t="s">
        <v>262</v>
      </c>
      <c r="B13" s="346"/>
      <c r="C13" s="346"/>
      <c r="D13" s="346"/>
      <c r="E13" s="346"/>
      <c r="F13" s="346"/>
      <c r="G13" s="346"/>
      <c r="H13" s="348"/>
      <c r="I13" s="346"/>
      <c r="J13" s="346"/>
      <c r="K13" s="242"/>
      <c r="L13" s="243"/>
      <c r="M13" s="243"/>
      <c r="N13" s="243"/>
    </row>
    <row r="14" spans="2:14" ht="15.75" thickBot="1">
      <c r="B14" s="244" t="s">
        <v>163</v>
      </c>
      <c r="C14" s="244" t="s">
        <v>164</v>
      </c>
      <c r="D14" s="244" t="s">
        <v>165</v>
      </c>
      <c r="E14" s="244" t="s">
        <v>166</v>
      </c>
      <c r="F14" s="244" t="s">
        <v>167</v>
      </c>
      <c r="G14" s="244" t="s">
        <v>168</v>
      </c>
      <c r="I14" s="346"/>
      <c r="J14" s="346"/>
      <c r="L14" s="243"/>
      <c r="M14" s="243"/>
      <c r="N14" s="243"/>
    </row>
    <row r="15" spans="1:21" ht="15">
      <c r="A15" s="245" t="s">
        <v>104</v>
      </c>
      <c r="B15" s="246">
        <f>Inputs!B15</f>
        <v>100</v>
      </c>
      <c r="C15" s="246">
        <f>Inputs!C15</f>
        <v>100</v>
      </c>
      <c r="D15" s="246">
        <f>Inputs!D15</f>
        <v>100</v>
      </c>
      <c r="E15" s="246">
        <f>Inputs!E15</f>
        <v>100</v>
      </c>
      <c r="F15" s="246">
        <f>Inputs!F15</f>
        <v>100</v>
      </c>
      <c r="G15" s="247">
        <f>Inputs!G15</f>
        <v>100</v>
      </c>
      <c r="H15" s="346"/>
      <c r="I15" s="346"/>
      <c r="J15" s="346"/>
      <c r="L15" s="243"/>
      <c r="M15" s="243"/>
      <c r="N15" s="243"/>
      <c r="S15" s="6"/>
      <c r="T15" s="6"/>
      <c r="U15" s="6"/>
    </row>
    <row r="16" spans="1:21" ht="15">
      <c r="A16" s="248" t="s">
        <v>106</v>
      </c>
      <c r="B16" s="76">
        <f>Inputs!B16</f>
        <v>0.5</v>
      </c>
      <c r="C16" s="76">
        <f>Inputs!C16</f>
        <v>0.5</v>
      </c>
      <c r="D16" s="76">
        <f>Inputs!D16</f>
        <v>0.5</v>
      </c>
      <c r="E16" s="76">
        <f>Inputs!E16</f>
        <v>0.5</v>
      </c>
      <c r="F16" s="76">
        <f>Inputs!F16</f>
        <v>0.5</v>
      </c>
      <c r="G16" s="77">
        <f>Inputs!G16</f>
        <v>0.5</v>
      </c>
      <c r="H16" s="346"/>
      <c r="I16" s="346"/>
      <c r="J16" s="346"/>
      <c r="L16" s="243"/>
      <c r="M16" s="243"/>
      <c r="N16" s="243"/>
      <c r="S16" s="6"/>
      <c r="T16" s="6"/>
      <c r="U16" s="6"/>
    </row>
    <row r="17" spans="1:21" ht="45.75" thickBot="1">
      <c r="A17" s="249" t="s">
        <v>107</v>
      </c>
      <c r="B17" s="250">
        <f aca="true" t="shared" si="0" ref="B17:G17">B15*B16</f>
        <v>50</v>
      </c>
      <c r="C17" s="250">
        <f t="shared" si="0"/>
        <v>50</v>
      </c>
      <c r="D17" s="250">
        <f t="shared" si="0"/>
        <v>50</v>
      </c>
      <c r="E17" s="250">
        <f t="shared" si="0"/>
        <v>50</v>
      </c>
      <c r="F17" s="250">
        <f t="shared" si="0"/>
        <v>50</v>
      </c>
      <c r="G17" s="251">
        <f t="shared" si="0"/>
        <v>50</v>
      </c>
      <c r="H17" s="346"/>
      <c r="I17" s="346"/>
      <c r="J17" s="346"/>
      <c r="K17" s="242"/>
      <c r="L17" s="243"/>
      <c r="M17" s="243"/>
      <c r="N17" s="243"/>
      <c r="S17" s="6"/>
      <c r="T17" s="6"/>
      <c r="U17" s="6"/>
    </row>
    <row r="18" spans="1:21" ht="15">
      <c r="A18" s="357"/>
      <c r="B18" s="358"/>
      <c r="C18" s="358"/>
      <c r="D18" s="358"/>
      <c r="E18" s="358"/>
      <c r="F18" s="358"/>
      <c r="G18" s="358"/>
      <c r="H18" s="348"/>
      <c r="I18" s="346"/>
      <c r="J18" s="346"/>
      <c r="K18" s="242"/>
      <c r="L18" s="13"/>
      <c r="M18" s="13"/>
      <c r="N18" s="243"/>
      <c r="S18" s="6"/>
      <c r="T18" s="6"/>
      <c r="U18" s="6"/>
    </row>
    <row r="19" spans="1:21" ht="15.75" thickBot="1">
      <c r="A19" s="359" t="s">
        <v>183</v>
      </c>
      <c r="B19" s="360"/>
      <c r="C19" s="360"/>
      <c r="D19" s="360"/>
      <c r="E19" s="360"/>
      <c r="F19" s="360"/>
      <c r="G19" s="360"/>
      <c r="H19" s="349"/>
      <c r="I19" s="349"/>
      <c r="J19" s="349"/>
      <c r="K19" s="252"/>
      <c r="L19" s="13"/>
      <c r="M19" s="253"/>
      <c r="N19" s="243"/>
      <c r="S19" s="6"/>
      <c r="T19" s="6"/>
      <c r="U19" s="6"/>
    </row>
    <row r="20" spans="1:21" ht="15">
      <c r="A20" s="63" t="s">
        <v>28</v>
      </c>
      <c r="B20" s="254">
        <f>Inputs!B18</f>
        <v>0.4</v>
      </c>
      <c r="C20" s="254">
        <f>Inputs!C18</f>
        <v>0.4</v>
      </c>
      <c r="D20" s="254">
        <f>Inputs!D18</f>
        <v>0.4</v>
      </c>
      <c r="E20" s="254">
        <f>Inputs!E18</f>
        <v>0.4</v>
      </c>
      <c r="F20" s="254">
        <f>Inputs!F18</f>
        <v>0.4</v>
      </c>
      <c r="G20" s="255">
        <f>Inputs!G18</f>
        <v>0.4</v>
      </c>
      <c r="H20" s="346"/>
      <c r="I20" s="346"/>
      <c r="J20" s="346"/>
      <c r="K20" s="242"/>
      <c r="L20" s="13"/>
      <c r="M20" s="13"/>
      <c r="N20" s="243"/>
      <c r="S20" s="6"/>
      <c r="T20" s="6"/>
      <c r="U20" s="6"/>
    </row>
    <row r="21" spans="1:21" ht="15">
      <c r="A21" s="64" t="s">
        <v>32</v>
      </c>
      <c r="B21" s="256">
        <f>Inputs!B19</f>
        <v>0.25</v>
      </c>
      <c r="C21" s="256">
        <f>Inputs!C19</f>
        <v>0.25</v>
      </c>
      <c r="D21" s="256">
        <f>Inputs!D19</f>
        <v>0.25</v>
      </c>
      <c r="E21" s="256">
        <f>Inputs!E19</f>
        <v>0.25</v>
      </c>
      <c r="F21" s="256">
        <f>Inputs!F19</f>
        <v>0.25</v>
      </c>
      <c r="G21" s="257">
        <f>Inputs!G19</f>
        <v>0.25</v>
      </c>
      <c r="H21" s="346"/>
      <c r="I21" s="346"/>
      <c r="J21" s="346"/>
      <c r="K21" s="242"/>
      <c r="L21" s="253"/>
      <c r="M21" s="13"/>
      <c r="N21" s="243"/>
      <c r="S21" s="6"/>
      <c r="T21" s="6"/>
      <c r="U21" s="6"/>
    </row>
    <row r="22" spans="1:21" ht="15">
      <c r="A22" s="64" t="s">
        <v>33</v>
      </c>
      <c r="B22" s="256">
        <f>Inputs!B20</f>
        <v>0.2</v>
      </c>
      <c r="C22" s="256">
        <f>Inputs!C20</f>
        <v>0.2</v>
      </c>
      <c r="D22" s="256">
        <f>Inputs!D20</f>
        <v>0.2</v>
      </c>
      <c r="E22" s="256">
        <f>Inputs!E20</f>
        <v>0.2</v>
      </c>
      <c r="F22" s="256">
        <f>Inputs!F20</f>
        <v>0.2</v>
      </c>
      <c r="G22" s="257">
        <f>Inputs!G20</f>
        <v>0.2</v>
      </c>
      <c r="H22" s="346"/>
      <c r="I22" s="346"/>
      <c r="J22" s="346"/>
      <c r="L22" s="13"/>
      <c r="M22" s="13"/>
      <c r="N22" s="243"/>
      <c r="S22" s="6"/>
      <c r="T22" s="6"/>
      <c r="U22" s="6"/>
    </row>
    <row r="23" spans="1:14" ht="15">
      <c r="A23" s="64" t="s">
        <v>34</v>
      </c>
      <c r="B23" s="256">
        <f>Inputs!B21</f>
        <v>0.08</v>
      </c>
      <c r="C23" s="256">
        <f>Inputs!C21</f>
        <v>0.08</v>
      </c>
      <c r="D23" s="256">
        <f>Inputs!D21</f>
        <v>0.08</v>
      </c>
      <c r="E23" s="256">
        <f>Inputs!E21</f>
        <v>0.08</v>
      </c>
      <c r="F23" s="256">
        <f>Inputs!F21</f>
        <v>0.08</v>
      </c>
      <c r="G23" s="257">
        <f>Inputs!G21</f>
        <v>0.08</v>
      </c>
      <c r="H23" s="346"/>
      <c r="I23" s="346"/>
      <c r="J23" s="346"/>
      <c r="L23" s="13"/>
      <c r="M23" s="13"/>
      <c r="N23" s="243"/>
    </row>
    <row r="24" spans="1:14" ht="15">
      <c r="A24" s="64" t="s">
        <v>35</v>
      </c>
      <c r="B24" s="256">
        <f>Inputs!B22</f>
        <v>0.03</v>
      </c>
      <c r="C24" s="256">
        <f>Inputs!C22</f>
        <v>0.03</v>
      </c>
      <c r="D24" s="256">
        <f>Inputs!D22</f>
        <v>0.03</v>
      </c>
      <c r="E24" s="256">
        <f>Inputs!E22</f>
        <v>0.03</v>
      </c>
      <c r="F24" s="256">
        <f>Inputs!F22</f>
        <v>0.03</v>
      </c>
      <c r="G24" s="257">
        <f>Inputs!G22</f>
        <v>0.03</v>
      </c>
      <c r="H24" s="346"/>
      <c r="I24" s="346"/>
      <c r="J24" s="346"/>
      <c r="L24" s="13"/>
      <c r="M24" s="13"/>
      <c r="N24" s="243"/>
    </row>
    <row r="25" spans="1:14" ht="15.75" thickBot="1">
      <c r="A25" s="65" t="s">
        <v>133</v>
      </c>
      <c r="B25" s="258">
        <f>Inputs!B23</f>
        <v>0.04</v>
      </c>
      <c r="C25" s="258">
        <f>Inputs!C23</f>
        <v>0.04</v>
      </c>
      <c r="D25" s="258">
        <f>Inputs!D23</f>
        <v>0.04</v>
      </c>
      <c r="E25" s="258">
        <f>Inputs!E23</f>
        <v>0.04</v>
      </c>
      <c r="F25" s="258">
        <f>Inputs!F23</f>
        <v>0.04</v>
      </c>
      <c r="G25" s="259">
        <f>Inputs!G23</f>
        <v>0.04</v>
      </c>
      <c r="H25" s="346"/>
      <c r="I25" s="346"/>
      <c r="J25" s="346"/>
      <c r="L25" s="13"/>
      <c r="M25" s="13"/>
      <c r="N25" s="243"/>
    </row>
    <row r="26" spans="1:14" ht="15">
      <c r="A26" s="194"/>
      <c r="B26" s="350"/>
      <c r="C26" s="350"/>
      <c r="D26" s="350"/>
      <c r="E26" s="350"/>
      <c r="F26" s="350"/>
      <c r="G26" s="350"/>
      <c r="H26" s="346"/>
      <c r="I26" s="346"/>
      <c r="J26" s="346"/>
      <c r="L26" s="13"/>
      <c r="M26" s="13"/>
      <c r="N26" s="243"/>
    </row>
    <row r="27" spans="1:14" ht="15.75" thickBot="1">
      <c r="A27" s="356" t="s">
        <v>214</v>
      </c>
      <c r="B27" s="349"/>
      <c r="C27" s="351"/>
      <c r="D27" s="351"/>
      <c r="E27" s="351"/>
      <c r="F27" s="351"/>
      <c r="G27" s="351"/>
      <c r="H27" s="349"/>
      <c r="I27" s="349"/>
      <c r="J27" s="349"/>
      <c r="K27" s="260"/>
      <c r="L27" s="13"/>
      <c r="M27" s="13"/>
      <c r="N27" s="243"/>
    </row>
    <row r="28" spans="1:14" ht="15">
      <c r="A28" s="261" t="s">
        <v>264</v>
      </c>
      <c r="B28" s="262">
        <f>Inputs!C34</f>
        <v>0.15</v>
      </c>
      <c r="C28" s="350"/>
      <c r="D28" s="350"/>
      <c r="E28" s="350"/>
      <c r="F28" s="350"/>
      <c r="G28" s="350"/>
      <c r="H28" s="346"/>
      <c r="I28" s="346"/>
      <c r="J28" s="346"/>
      <c r="L28" s="13"/>
      <c r="M28" s="13"/>
      <c r="N28" s="243"/>
    </row>
    <row r="29" spans="1:14" ht="15">
      <c r="A29" s="263" t="s">
        <v>265</v>
      </c>
      <c r="B29" s="264">
        <f>Inputs!C35</f>
        <v>25</v>
      </c>
      <c r="C29" s="350"/>
      <c r="D29" s="350"/>
      <c r="E29" s="350"/>
      <c r="F29" s="350"/>
      <c r="G29" s="350"/>
      <c r="H29" s="346"/>
      <c r="I29" s="346"/>
      <c r="J29" s="346"/>
      <c r="L29" s="13"/>
      <c r="M29" s="13"/>
      <c r="N29" s="243"/>
    </row>
    <row r="30" spans="1:14" ht="15">
      <c r="A30" s="263" t="s">
        <v>234</v>
      </c>
      <c r="B30" s="264">
        <f>Inputs!C36</f>
        <v>28</v>
      </c>
      <c r="C30" s="350"/>
      <c r="D30" s="350"/>
      <c r="E30" s="350"/>
      <c r="F30" s="350"/>
      <c r="G30" s="350"/>
      <c r="H30" s="346"/>
      <c r="I30" s="346"/>
      <c r="J30" s="346"/>
      <c r="L30" s="13"/>
      <c r="M30" s="13"/>
      <c r="N30" s="243"/>
    </row>
    <row r="31" spans="1:14" ht="15">
      <c r="A31" s="263" t="s">
        <v>235</v>
      </c>
      <c r="B31" s="264">
        <f>Inputs!C37</f>
        <v>36</v>
      </c>
      <c r="C31" s="350"/>
      <c r="D31" s="350"/>
      <c r="E31" s="350"/>
      <c r="F31" s="350"/>
      <c r="G31" s="350"/>
      <c r="H31" s="346"/>
      <c r="I31" s="346"/>
      <c r="J31" s="346"/>
      <c r="L31" s="13"/>
      <c r="M31" s="13"/>
      <c r="N31" s="243"/>
    </row>
    <row r="32" spans="1:14" ht="15">
      <c r="A32" s="263" t="s">
        <v>236</v>
      </c>
      <c r="B32" s="264">
        <f>Inputs!C38</f>
        <v>52</v>
      </c>
      <c r="C32" s="350"/>
      <c r="D32" s="350"/>
      <c r="E32" s="350"/>
      <c r="F32" s="350"/>
      <c r="G32" s="350"/>
      <c r="H32" s="346"/>
      <c r="I32" s="346"/>
      <c r="J32" s="346"/>
      <c r="L32" s="13"/>
      <c r="M32" s="13"/>
      <c r="N32" s="243"/>
    </row>
    <row r="33" spans="1:14" ht="15.75" thickBot="1">
      <c r="A33" s="265" t="s">
        <v>237</v>
      </c>
      <c r="B33" s="266">
        <f>Inputs!C39</f>
        <v>80</v>
      </c>
      <c r="C33" s="350"/>
      <c r="D33" s="350"/>
      <c r="E33" s="350"/>
      <c r="F33" s="350"/>
      <c r="G33" s="350"/>
      <c r="H33" s="346"/>
      <c r="I33" s="346"/>
      <c r="J33" s="346"/>
      <c r="L33" s="13"/>
      <c r="M33" s="13"/>
      <c r="N33" s="243"/>
    </row>
    <row r="34" spans="1:14" ht="15">
      <c r="A34" s="194"/>
      <c r="B34" s="350"/>
      <c r="C34" s="350"/>
      <c r="D34" s="350"/>
      <c r="E34" s="350"/>
      <c r="F34" s="350"/>
      <c r="G34" s="350"/>
      <c r="H34" s="346"/>
      <c r="I34" s="346"/>
      <c r="J34" s="346"/>
      <c r="L34" s="13"/>
      <c r="M34" s="13"/>
      <c r="N34" s="243"/>
    </row>
    <row r="35" spans="1:14" ht="15.75" thickBot="1">
      <c r="A35" s="356" t="s">
        <v>105</v>
      </c>
      <c r="B35" s="349"/>
      <c r="C35" s="349"/>
      <c r="D35" s="349"/>
      <c r="E35" s="349"/>
      <c r="F35" s="349"/>
      <c r="G35" s="349"/>
      <c r="H35" s="349"/>
      <c r="I35" s="349"/>
      <c r="J35" s="349"/>
      <c r="K35" s="260"/>
      <c r="L35" s="13"/>
      <c r="M35" s="13"/>
      <c r="N35" s="243"/>
    </row>
    <row r="36" spans="1:14" ht="15">
      <c r="A36" s="361" t="s">
        <v>134</v>
      </c>
      <c r="B36" s="362">
        <f aca="true" t="shared" si="1" ref="B36:G41">totnum*B20*$B28</f>
        <v>3</v>
      </c>
      <c r="C36" s="352">
        <f t="shared" si="1"/>
        <v>3</v>
      </c>
      <c r="D36" s="352">
        <f t="shared" si="1"/>
        <v>3</v>
      </c>
      <c r="E36" s="352">
        <f t="shared" si="1"/>
        <v>3</v>
      </c>
      <c r="F36" s="352">
        <f t="shared" si="1"/>
        <v>3</v>
      </c>
      <c r="G36" s="353">
        <f t="shared" si="1"/>
        <v>3</v>
      </c>
      <c r="H36" s="346"/>
      <c r="I36" s="346"/>
      <c r="J36" s="346"/>
      <c r="L36" s="13"/>
      <c r="M36" s="13"/>
      <c r="N36" s="243"/>
    </row>
    <row r="37" spans="1:14" ht="15">
      <c r="A37" s="363" t="s">
        <v>135</v>
      </c>
      <c r="B37" s="364">
        <f t="shared" si="1"/>
        <v>312.5</v>
      </c>
      <c r="C37" s="354">
        <f t="shared" si="1"/>
        <v>312.5</v>
      </c>
      <c r="D37" s="354">
        <f t="shared" si="1"/>
        <v>312.5</v>
      </c>
      <c r="E37" s="354">
        <f t="shared" si="1"/>
        <v>312.5</v>
      </c>
      <c r="F37" s="354">
        <f t="shared" si="1"/>
        <v>312.5</v>
      </c>
      <c r="G37" s="355">
        <f t="shared" si="1"/>
        <v>312.5</v>
      </c>
      <c r="H37" s="346"/>
      <c r="I37" s="346"/>
      <c r="J37" s="346"/>
      <c r="L37" s="13"/>
      <c r="M37" s="13"/>
      <c r="N37" s="243"/>
    </row>
    <row r="38" spans="1:14" ht="15">
      <c r="A38" s="363" t="s">
        <v>136</v>
      </c>
      <c r="B38" s="364">
        <f t="shared" si="1"/>
        <v>280</v>
      </c>
      <c r="C38" s="354">
        <f t="shared" si="1"/>
        <v>280</v>
      </c>
      <c r="D38" s="354">
        <f t="shared" si="1"/>
        <v>280</v>
      </c>
      <c r="E38" s="354">
        <f t="shared" si="1"/>
        <v>280</v>
      </c>
      <c r="F38" s="354">
        <f t="shared" si="1"/>
        <v>280</v>
      </c>
      <c r="G38" s="355">
        <f t="shared" si="1"/>
        <v>280</v>
      </c>
      <c r="H38" s="346"/>
      <c r="I38" s="346"/>
      <c r="J38" s="346"/>
      <c r="L38" s="13"/>
      <c r="M38" s="13"/>
      <c r="N38" s="243"/>
    </row>
    <row r="39" spans="1:14" ht="15">
      <c r="A39" s="363" t="s">
        <v>137</v>
      </c>
      <c r="B39" s="364">
        <f t="shared" si="1"/>
        <v>144</v>
      </c>
      <c r="C39" s="354">
        <f t="shared" si="1"/>
        <v>144</v>
      </c>
      <c r="D39" s="354">
        <f t="shared" si="1"/>
        <v>144</v>
      </c>
      <c r="E39" s="354">
        <f t="shared" si="1"/>
        <v>144</v>
      </c>
      <c r="F39" s="354">
        <f t="shared" si="1"/>
        <v>144</v>
      </c>
      <c r="G39" s="355">
        <f t="shared" si="1"/>
        <v>144</v>
      </c>
      <c r="H39" s="346"/>
      <c r="I39" s="346"/>
      <c r="J39" s="346"/>
      <c r="L39" s="13"/>
      <c r="M39" s="13"/>
      <c r="N39" s="243"/>
    </row>
    <row r="40" spans="1:14" ht="15">
      <c r="A40" s="363" t="s">
        <v>138</v>
      </c>
      <c r="B40" s="364">
        <f t="shared" si="1"/>
        <v>78</v>
      </c>
      <c r="C40" s="354">
        <f t="shared" si="1"/>
        <v>78</v>
      </c>
      <c r="D40" s="354">
        <f t="shared" si="1"/>
        <v>78</v>
      </c>
      <c r="E40" s="354">
        <f t="shared" si="1"/>
        <v>78</v>
      </c>
      <c r="F40" s="354">
        <f t="shared" si="1"/>
        <v>78</v>
      </c>
      <c r="G40" s="355">
        <f t="shared" si="1"/>
        <v>78</v>
      </c>
      <c r="H40" s="346"/>
      <c r="I40" s="346"/>
      <c r="J40" s="346"/>
      <c r="L40" s="13"/>
      <c r="M40" s="13"/>
      <c r="N40" s="243"/>
    </row>
    <row r="41" spans="1:21" ht="15">
      <c r="A41" s="363" t="s">
        <v>139</v>
      </c>
      <c r="B41" s="364">
        <f t="shared" si="1"/>
        <v>160</v>
      </c>
      <c r="C41" s="267">
        <f t="shared" si="1"/>
        <v>160</v>
      </c>
      <c r="D41" s="267">
        <f t="shared" si="1"/>
        <v>160</v>
      </c>
      <c r="E41" s="267">
        <f t="shared" si="1"/>
        <v>160</v>
      </c>
      <c r="F41" s="267">
        <f t="shared" si="1"/>
        <v>160</v>
      </c>
      <c r="G41" s="268">
        <f t="shared" si="1"/>
        <v>160</v>
      </c>
      <c r="H41" s="346"/>
      <c r="I41" s="346"/>
      <c r="J41" s="346"/>
      <c r="L41" s="269"/>
      <c r="M41" s="13"/>
      <c r="N41" s="243"/>
      <c r="S41" s="6"/>
      <c r="T41" s="6"/>
      <c r="U41" s="6"/>
    </row>
    <row r="42" spans="1:10" ht="30.75" thickBot="1">
      <c r="A42" s="270" t="s">
        <v>140</v>
      </c>
      <c r="B42" s="271">
        <f aca="true" t="shared" si="2" ref="B42:G42">SUM(B36:B41)</f>
        <v>977.5</v>
      </c>
      <c r="C42" s="272">
        <f t="shared" si="2"/>
        <v>977.5</v>
      </c>
      <c r="D42" s="272">
        <f t="shared" si="2"/>
        <v>977.5</v>
      </c>
      <c r="E42" s="272">
        <f t="shared" si="2"/>
        <v>977.5</v>
      </c>
      <c r="F42" s="272">
        <f t="shared" si="2"/>
        <v>977.5</v>
      </c>
      <c r="G42" s="273">
        <f t="shared" si="2"/>
        <v>977.5</v>
      </c>
      <c r="H42" s="346"/>
      <c r="I42" s="346"/>
      <c r="J42" s="346"/>
    </row>
    <row r="43" spans="1:14" ht="15">
      <c r="A43" s="346"/>
      <c r="B43" s="346"/>
      <c r="C43" s="346"/>
      <c r="D43" s="346"/>
      <c r="E43" s="346"/>
      <c r="F43" s="346"/>
      <c r="G43" s="346"/>
      <c r="H43" s="346"/>
      <c r="I43" s="346"/>
      <c r="J43" s="346"/>
      <c r="L43" s="13"/>
      <c r="M43" s="253"/>
      <c r="N43" s="243"/>
    </row>
    <row r="44" spans="1:14" ht="15.75" thickBot="1">
      <c r="A44" s="365" t="s">
        <v>184</v>
      </c>
      <c r="B44" s="366"/>
      <c r="C44" s="367"/>
      <c r="D44" s="367"/>
      <c r="E44" s="367"/>
      <c r="F44" s="367"/>
      <c r="G44" s="367"/>
      <c r="H44" s="349"/>
      <c r="I44" s="349"/>
      <c r="J44" s="349"/>
      <c r="K44" s="260"/>
      <c r="L44" s="13"/>
      <c r="M44" s="253"/>
      <c r="N44" s="243"/>
    </row>
    <row r="45" spans="1:14" ht="15">
      <c r="A45" s="63" t="s">
        <v>142</v>
      </c>
      <c r="B45" s="274">
        <f>Inputs!$B$25</f>
        <v>0</v>
      </c>
      <c r="C45" s="370"/>
      <c r="D45" s="370"/>
      <c r="E45" s="370"/>
      <c r="F45" s="370"/>
      <c r="G45" s="370"/>
      <c r="H45" s="346"/>
      <c r="I45" s="346"/>
      <c r="J45" s="346"/>
      <c r="L45" s="13"/>
      <c r="M45" s="253"/>
      <c r="N45" s="243"/>
    </row>
    <row r="46" spans="1:14" ht="15">
      <c r="A46" s="64" t="s">
        <v>141</v>
      </c>
      <c r="B46" s="78">
        <f>Inputs!B76</f>
        <v>0.016</v>
      </c>
      <c r="C46" s="370"/>
      <c r="D46" s="370"/>
      <c r="E46" s="370"/>
      <c r="F46" s="370"/>
      <c r="G46" s="370"/>
      <c r="H46" s="346"/>
      <c r="I46" s="346"/>
      <c r="J46" s="346"/>
      <c r="L46" s="13"/>
      <c r="M46" s="253"/>
      <c r="N46" s="243"/>
    </row>
    <row r="47" spans="1:14" ht="15">
      <c r="A47" s="64" t="s">
        <v>143</v>
      </c>
      <c r="B47" s="78">
        <f>Inputs!B77</f>
        <v>0.006</v>
      </c>
      <c r="C47" s="370"/>
      <c r="D47" s="370"/>
      <c r="E47" s="370"/>
      <c r="F47" s="370"/>
      <c r="G47" s="370"/>
      <c r="H47" s="346"/>
      <c r="I47" s="346"/>
      <c r="J47" s="346"/>
      <c r="L47" s="13"/>
      <c r="M47" s="253"/>
      <c r="N47" s="243"/>
    </row>
    <row r="48" spans="1:14" ht="15.75" thickBot="1">
      <c r="A48" s="275" t="s">
        <v>144</v>
      </c>
      <c r="B48" s="79">
        <f>B46+(B47*B45)</f>
        <v>0.016</v>
      </c>
      <c r="C48" s="370"/>
      <c r="D48" s="370"/>
      <c r="E48" s="370"/>
      <c r="F48" s="370"/>
      <c r="G48" s="370"/>
      <c r="H48" s="346"/>
      <c r="I48" s="346"/>
      <c r="J48" s="346"/>
      <c r="L48" s="13"/>
      <c r="M48" s="253"/>
      <c r="N48" s="243"/>
    </row>
    <row r="49" spans="1:14" ht="15.75" thickBot="1">
      <c r="A49" s="368"/>
      <c r="B49" s="369"/>
      <c r="C49" s="370"/>
      <c r="D49" s="370"/>
      <c r="E49" s="370"/>
      <c r="F49" s="370"/>
      <c r="G49" s="370"/>
      <c r="H49" s="346"/>
      <c r="I49" s="346"/>
      <c r="J49" s="346"/>
      <c r="L49" s="13"/>
      <c r="M49" s="253"/>
      <c r="N49" s="243"/>
    </row>
    <row r="50" spans="1:14" ht="15.75" thickBot="1">
      <c r="A50" s="63" t="s">
        <v>146</v>
      </c>
      <c r="B50" s="276">
        <f>Inputs!$B$26</f>
        <v>20</v>
      </c>
      <c r="C50" s="370"/>
      <c r="D50" s="370"/>
      <c r="E50" s="370"/>
      <c r="F50" s="370"/>
      <c r="G50" s="370"/>
      <c r="H50" s="346"/>
      <c r="I50" s="346"/>
      <c r="J50" s="346"/>
      <c r="L50" s="13"/>
      <c r="M50" s="13"/>
      <c r="N50" s="243"/>
    </row>
    <row r="51" spans="1:14" ht="15">
      <c r="A51" s="277" t="s">
        <v>145</v>
      </c>
      <c r="B51" s="278">
        <f aca="true" t="shared" si="3" ref="B51:G51">$B$50*totnum</f>
        <v>1000</v>
      </c>
      <c r="C51" s="279">
        <f t="shared" si="3"/>
        <v>1000</v>
      </c>
      <c r="D51" s="279">
        <f t="shared" si="3"/>
        <v>1000</v>
      </c>
      <c r="E51" s="279">
        <f t="shared" si="3"/>
        <v>1000</v>
      </c>
      <c r="F51" s="279">
        <f t="shared" si="3"/>
        <v>1000</v>
      </c>
      <c r="G51" s="280">
        <f t="shared" si="3"/>
        <v>1000</v>
      </c>
      <c r="H51" s="346"/>
      <c r="I51" s="346"/>
      <c r="J51" s="346"/>
      <c r="L51" s="13"/>
      <c r="M51" s="13"/>
      <c r="N51" s="243"/>
    </row>
    <row r="52" spans="1:14" ht="15.75" thickBot="1">
      <c r="A52" s="281" t="s">
        <v>147</v>
      </c>
      <c r="B52" s="80">
        <f aca="true" t="shared" si="4" ref="B52:G52">$B$48*B51</f>
        <v>16</v>
      </c>
      <c r="C52" s="80">
        <f t="shared" si="4"/>
        <v>16</v>
      </c>
      <c r="D52" s="80">
        <f t="shared" si="4"/>
        <v>16</v>
      </c>
      <c r="E52" s="80">
        <f t="shared" si="4"/>
        <v>16</v>
      </c>
      <c r="F52" s="80">
        <f t="shared" si="4"/>
        <v>16</v>
      </c>
      <c r="G52" s="81">
        <f t="shared" si="4"/>
        <v>16</v>
      </c>
      <c r="H52" s="346"/>
      <c r="I52" s="346"/>
      <c r="J52" s="346"/>
      <c r="L52" s="13"/>
      <c r="M52" s="13"/>
      <c r="N52" s="243"/>
    </row>
    <row r="53" spans="1:14" ht="15">
      <c r="A53" s="346"/>
      <c r="B53" s="346"/>
      <c r="C53" s="346"/>
      <c r="D53" s="346"/>
      <c r="E53" s="346"/>
      <c r="F53" s="346"/>
      <c r="G53" s="346"/>
      <c r="H53" s="346"/>
      <c r="I53" s="346"/>
      <c r="J53" s="346"/>
      <c r="L53" s="13"/>
      <c r="M53" s="13"/>
      <c r="N53" s="243"/>
    </row>
    <row r="54" spans="1:14" ht="15.75" thickBot="1">
      <c r="A54" s="356" t="s">
        <v>213</v>
      </c>
      <c r="B54" s="351"/>
      <c r="C54" s="349"/>
      <c r="D54" s="349"/>
      <c r="E54" s="349"/>
      <c r="F54" s="349"/>
      <c r="G54" s="349"/>
      <c r="H54" s="349"/>
      <c r="I54" s="349"/>
      <c r="J54" s="349"/>
      <c r="K54" s="260"/>
      <c r="L54" s="13"/>
      <c r="M54" s="13"/>
      <c r="N54" s="243"/>
    </row>
    <row r="55" spans="1:14" ht="15">
      <c r="A55" s="282" t="s">
        <v>264</v>
      </c>
      <c r="B55" s="282">
        <f>local_time</f>
        <v>0</v>
      </c>
      <c r="C55" s="346"/>
      <c r="D55" s="346"/>
      <c r="E55" s="346"/>
      <c r="F55" s="346"/>
      <c r="G55" s="346"/>
      <c r="H55" s="346"/>
      <c r="I55" s="346"/>
      <c r="J55" s="346"/>
      <c r="L55" s="13"/>
      <c r="M55" s="13"/>
      <c r="N55" s="243"/>
    </row>
    <row r="56" spans="1:14" ht="15">
      <c r="A56" s="283" t="s">
        <v>265</v>
      </c>
      <c r="B56" s="283">
        <f>regional_time</f>
        <v>2</v>
      </c>
      <c r="C56" s="346"/>
      <c r="D56" s="346"/>
      <c r="E56" s="346"/>
      <c r="F56" s="346"/>
      <c r="G56" s="346"/>
      <c r="H56" s="346"/>
      <c r="I56" s="346"/>
      <c r="J56" s="346"/>
      <c r="L56" s="13"/>
      <c r="M56" s="13"/>
      <c r="N56" s="243"/>
    </row>
    <row r="57" spans="1:14" ht="15">
      <c r="A57" s="283" t="s">
        <v>234</v>
      </c>
      <c r="B57" s="283">
        <f>prov_time</f>
        <v>2</v>
      </c>
      <c r="C57" s="346"/>
      <c r="D57" s="346"/>
      <c r="E57" s="346"/>
      <c r="F57" s="346"/>
      <c r="G57" s="346"/>
      <c r="H57" s="346"/>
      <c r="I57" s="346"/>
      <c r="J57" s="346"/>
      <c r="L57" s="13"/>
      <c r="M57" s="13"/>
      <c r="N57" s="243"/>
    </row>
    <row r="58" spans="1:14" ht="15">
      <c r="A58" s="283" t="s">
        <v>235</v>
      </c>
      <c r="B58" s="283">
        <f>national_time</f>
        <v>2</v>
      </c>
      <c r="C58" s="346"/>
      <c r="D58" s="346"/>
      <c r="E58" s="346"/>
      <c r="F58" s="346"/>
      <c r="G58" s="346"/>
      <c r="H58" s="346"/>
      <c r="I58" s="346"/>
      <c r="J58" s="346"/>
      <c r="L58" s="13"/>
      <c r="M58" s="13"/>
      <c r="N58" s="243"/>
    </row>
    <row r="59" spans="1:14" ht="15">
      <c r="A59" s="283" t="s">
        <v>236</v>
      </c>
      <c r="B59" s="283">
        <f>USA_time</f>
        <v>2</v>
      </c>
      <c r="C59" s="346"/>
      <c r="D59" s="346"/>
      <c r="E59" s="346"/>
      <c r="F59" s="346"/>
      <c r="G59" s="346"/>
      <c r="H59" s="346"/>
      <c r="I59" s="346"/>
      <c r="J59" s="346"/>
      <c r="L59" s="253"/>
      <c r="M59" s="13"/>
      <c r="N59" s="243"/>
    </row>
    <row r="60" spans="1:14" ht="15.75" thickBot="1">
      <c r="A60" s="284" t="s">
        <v>237</v>
      </c>
      <c r="B60" s="284">
        <f>international_time</f>
        <v>3</v>
      </c>
      <c r="C60" s="346"/>
      <c r="D60" s="346"/>
      <c r="E60" s="346"/>
      <c r="F60" s="346"/>
      <c r="G60" s="346"/>
      <c r="H60" s="346"/>
      <c r="I60" s="346"/>
      <c r="J60" s="346"/>
      <c r="L60" s="253"/>
      <c r="M60" s="13"/>
      <c r="N60" s="243"/>
    </row>
    <row r="61" spans="1:14" ht="15">
      <c r="A61" s="346"/>
      <c r="B61" s="346"/>
      <c r="C61" s="346"/>
      <c r="D61" s="346"/>
      <c r="E61" s="346"/>
      <c r="F61" s="346"/>
      <c r="G61" s="346"/>
      <c r="H61" s="346"/>
      <c r="I61" s="346"/>
      <c r="J61" s="346"/>
      <c r="L61" s="253"/>
      <c r="M61" s="13"/>
      <c r="N61" s="243"/>
    </row>
    <row r="62" spans="1:14" ht="15.75" thickBot="1">
      <c r="A62" s="356" t="s">
        <v>185</v>
      </c>
      <c r="B62" s="166"/>
      <c r="C62" s="166"/>
      <c r="D62" s="166"/>
      <c r="E62" s="166"/>
      <c r="F62" s="166"/>
      <c r="G62" s="166"/>
      <c r="H62" s="349"/>
      <c r="I62" s="349"/>
      <c r="J62" s="349"/>
      <c r="K62" s="260"/>
      <c r="L62" s="253"/>
      <c r="M62" s="13"/>
      <c r="N62" s="243"/>
    </row>
    <row r="63" spans="1:14" ht="15">
      <c r="A63" s="282" t="s">
        <v>148</v>
      </c>
      <c r="B63" s="285">
        <f>pct_local</f>
        <v>0.05</v>
      </c>
      <c r="C63" s="371"/>
      <c r="D63" s="371"/>
      <c r="E63" s="371"/>
      <c r="F63" s="371"/>
      <c r="G63" s="371"/>
      <c r="H63" s="346"/>
      <c r="I63" s="346"/>
      <c r="J63" s="346"/>
      <c r="L63" s="253"/>
      <c r="M63" s="13"/>
      <c r="N63" s="243"/>
    </row>
    <row r="64" spans="1:14" ht="15">
      <c r="A64" s="283" t="s">
        <v>58</v>
      </c>
      <c r="B64" s="286">
        <f>local_lost</f>
        <v>1</v>
      </c>
      <c r="C64" s="371"/>
      <c r="D64" s="371"/>
      <c r="E64" s="371"/>
      <c r="F64" s="371"/>
      <c r="G64" s="371"/>
      <c r="H64" s="346"/>
      <c r="I64" s="346"/>
      <c r="J64" s="346"/>
      <c r="L64" s="253"/>
      <c r="M64" s="13"/>
      <c r="N64" s="243"/>
    </row>
    <row r="65" spans="1:14" ht="15.75" thickBot="1">
      <c r="A65" s="283" t="s">
        <v>59</v>
      </c>
      <c r="B65" s="287">
        <f>labour_rate</f>
        <v>50</v>
      </c>
      <c r="C65" s="371"/>
      <c r="D65" s="371"/>
      <c r="E65" s="371"/>
      <c r="F65" s="371"/>
      <c r="G65" s="371"/>
      <c r="H65" s="346"/>
      <c r="I65" s="346"/>
      <c r="J65" s="346"/>
      <c r="L65" s="253"/>
      <c r="M65" s="13"/>
      <c r="N65" s="243"/>
    </row>
    <row r="66" spans="1:14" ht="15">
      <c r="A66" s="377" t="s">
        <v>60</v>
      </c>
      <c r="B66" s="378">
        <f>$B$64*$B$63*B20*totnum*$B55</f>
        <v>0</v>
      </c>
      <c r="C66" s="372">
        <f>$B$64*$B$63*Calculations!C20*C$17*$B55</f>
        <v>0</v>
      </c>
      <c r="D66" s="372">
        <f>$B$64*$B$63*Calculations!D20*D$17*$B55</f>
        <v>0</v>
      </c>
      <c r="E66" s="372">
        <f>$B$64*$B$63*Calculations!E20*E$17*$B55</f>
        <v>0</v>
      </c>
      <c r="F66" s="372">
        <f>$B$64*$B$63*Calculations!F20*F$17*$B55</f>
        <v>0</v>
      </c>
      <c r="G66" s="373">
        <f>$B$64*$B$63*Calculations!G20*G$17*$B55</f>
        <v>0</v>
      </c>
      <c r="H66" s="346"/>
      <c r="I66" s="346"/>
      <c r="J66" s="346"/>
      <c r="L66" s="253"/>
      <c r="M66" s="13"/>
      <c r="N66" s="243"/>
    </row>
    <row r="67" spans="1:14" ht="15">
      <c r="A67" s="377" t="s">
        <v>61</v>
      </c>
      <c r="B67" s="378">
        <f>$B$64*$B$63*Calculations!B21*totnum*$B56</f>
        <v>1.25</v>
      </c>
      <c r="C67" s="348">
        <f>$B$64*$B$63*Calculations!C21*C$17*$B56</f>
        <v>1.25</v>
      </c>
      <c r="D67" s="348">
        <f>$B$64*$B$63*Calculations!D21*D$17*$B56</f>
        <v>1.25</v>
      </c>
      <c r="E67" s="348">
        <f>$B$64*$B$63*Calculations!E21*E$17*$B56</f>
        <v>1.25</v>
      </c>
      <c r="F67" s="348">
        <f>$B$64*$B$63*Calculations!F21*F$17*$B56</f>
        <v>1.25</v>
      </c>
      <c r="G67" s="374">
        <f>$B$64*$B$63*Calculations!G21*G$17*$B56</f>
        <v>1.25</v>
      </c>
      <c r="H67" s="346"/>
      <c r="I67" s="346"/>
      <c r="J67" s="346"/>
      <c r="L67" s="253"/>
      <c r="M67" s="13"/>
      <c r="N67" s="243"/>
    </row>
    <row r="68" spans="1:14" ht="15">
      <c r="A68" s="377" t="s">
        <v>62</v>
      </c>
      <c r="B68" s="378">
        <f>$B$64*$B$63*Calculations!B22*totnum*$B57</f>
        <v>1.0000000000000002</v>
      </c>
      <c r="C68" s="348">
        <f>$B$64*$B$63*Calculations!C22*C$17*$B57</f>
        <v>1.0000000000000002</v>
      </c>
      <c r="D68" s="348">
        <f>$B$64*$B$63*Calculations!D22*D$17*$B57</f>
        <v>1.0000000000000002</v>
      </c>
      <c r="E68" s="348">
        <f>$B$64*$B$63*Calculations!E22*E$17*$B57</f>
        <v>1.0000000000000002</v>
      </c>
      <c r="F68" s="348">
        <f>$B$64*$B$63*Calculations!F22*F$17*$B57</f>
        <v>1.0000000000000002</v>
      </c>
      <c r="G68" s="374">
        <f>$B$64*$B$63*Calculations!G22*G$17*$B57</f>
        <v>1.0000000000000002</v>
      </c>
      <c r="H68" s="346"/>
      <c r="I68" s="346"/>
      <c r="J68" s="346"/>
      <c r="L68" s="253"/>
      <c r="M68" s="13"/>
      <c r="N68" s="243"/>
    </row>
    <row r="69" spans="1:14" ht="15">
      <c r="A69" s="377" t="s">
        <v>63</v>
      </c>
      <c r="B69" s="378">
        <f>$B$64*$B$63*Calculations!B23*totnum*$B58</f>
        <v>0.4</v>
      </c>
      <c r="C69" s="348">
        <f>$B$64*$B$63*Calculations!C23*C$17*$B58</f>
        <v>0.4</v>
      </c>
      <c r="D69" s="348">
        <f>$B$64*$B$63*Calculations!D23*D$17*$B58</f>
        <v>0.4</v>
      </c>
      <c r="E69" s="348">
        <f>$B$64*$B$63*Calculations!E23*E$17*$B58</f>
        <v>0.4</v>
      </c>
      <c r="F69" s="348">
        <f>$B$64*$B$63*Calculations!F23*F$17*$B58</f>
        <v>0.4</v>
      </c>
      <c r="G69" s="374">
        <f>$B$64*$B$63*Calculations!G23*G$17*$B58</f>
        <v>0.4</v>
      </c>
      <c r="H69" s="346"/>
      <c r="I69" s="346"/>
      <c r="J69" s="346"/>
      <c r="L69" s="253"/>
      <c r="M69" s="13"/>
      <c r="N69" s="243"/>
    </row>
    <row r="70" spans="1:14" ht="15">
      <c r="A70" s="377" t="s">
        <v>64</v>
      </c>
      <c r="B70" s="378">
        <f>$B$64*$B$63*Calculations!B24*totnum*$B59</f>
        <v>0.15</v>
      </c>
      <c r="C70" s="348">
        <f>$B$64*$B$63*Calculations!C24*C$17*$B59</f>
        <v>0.15</v>
      </c>
      <c r="D70" s="348">
        <f>$B$64*$B$63*Calculations!D24*D$17*$B59</f>
        <v>0.15</v>
      </c>
      <c r="E70" s="348">
        <f>$B$64*$B$63*Calculations!E24*E$17*$B59</f>
        <v>0.15</v>
      </c>
      <c r="F70" s="348">
        <f>$B$64*$B$63*Calculations!F24*F$17*$B59</f>
        <v>0.15</v>
      </c>
      <c r="G70" s="374">
        <f>$B$64*$B$63*Calculations!G24*G$17*$B59</f>
        <v>0.15</v>
      </c>
      <c r="H70" s="346"/>
      <c r="I70" s="346"/>
      <c r="J70" s="346"/>
      <c r="L70" s="253"/>
      <c r="M70" s="13"/>
      <c r="N70" s="243"/>
    </row>
    <row r="71" spans="1:14" ht="15">
      <c r="A71" s="377" t="s">
        <v>65</v>
      </c>
      <c r="B71" s="378">
        <f>$B$64*$B$63*Calculations!B25*totnum*$B60</f>
        <v>0.30000000000000004</v>
      </c>
      <c r="C71" s="348">
        <f>$B$64*$B$63*Calculations!C25*C$17*$B60</f>
        <v>0.30000000000000004</v>
      </c>
      <c r="D71" s="348">
        <f>$B$64*$B$63*Calculations!D25*D$17*$B60</f>
        <v>0.30000000000000004</v>
      </c>
      <c r="E71" s="348">
        <f>$B$64*$B$63*Calculations!E25*E$17*$B60</f>
        <v>0.30000000000000004</v>
      </c>
      <c r="F71" s="348">
        <f>$B$64*$B$63*Calculations!F25*F$17*$B60</f>
        <v>0.30000000000000004</v>
      </c>
      <c r="G71" s="374">
        <f>$B$64*$B$63*Calculations!G25*G$17*$B60</f>
        <v>0.30000000000000004</v>
      </c>
      <c r="H71" s="346"/>
      <c r="I71" s="346"/>
      <c r="J71" s="346"/>
      <c r="L71" s="253"/>
      <c r="M71" s="13"/>
      <c r="N71" s="243"/>
    </row>
    <row r="72" spans="1:14" ht="15">
      <c r="A72" s="377" t="s">
        <v>66</v>
      </c>
      <c r="B72" s="379">
        <f aca="true" t="shared" si="5" ref="B72:G72">SUM(B66:B71)</f>
        <v>3.0999999999999996</v>
      </c>
      <c r="C72" s="375">
        <f t="shared" si="5"/>
        <v>3.0999999999999996</v>
      </c>
      <c r="D72" s="375">
        <f t="shared" si="5"/>
        <v>3.0999999999999996</v>
      </c>
      <c r="E72" s="375">
        <f t="shared" si="5"/>
        <v>3.0999999999999996</v>
      </c>
      <c r="F72" s="375">
        <f t="shared" si="5"/>
        <v>3.0999999999999996</v>
      </c>
      <c r="G72" s="376">
        <f t="shared" si="5"/>
        <v>3.0999999999999996</v>
      </c>
      <c r="H72" s="346"/>
      <c r="I72" s="346"/>
      <c r="J72" s="346"/>
      <c r="L72" s="253"/>
      <c r="M72" s="13"/>
      <c r="N72" s="243"/>
    </row>
    <row r="73" spans="1:14" ht="15.75" thickBot="1">
      <c r="A73" s="281" t="s">
        <v>67</v>
      </c>
      <c r="B73" s="82">
        <f aca="true" t="shared" si="6" ref="B73:G73">B72*$B$65</f>
        <v>154.99999999999997</v>
      </c>
      <c r="C73" s="83">
        <f t="shared" si="6"/>
        <v>154.99999999999997</v>
      </c>
      <c r="D73" s="83">
        <f t="shared" si="6"/>
        <v>154.99999999999997</v>
      </c>
      <c r="E73" s="83">
        <f t="shared" si="6"/>
        <v>154.99999999999997</v>
      </c>
      <c r="F73" s="83">
        <f t="shared" si="6"/>
        <v>154.99999999999997</v>
      </c>
      <c r="G73" s="84">
        <f t="shared" si="6"/>
        <v>154.99999999999997</v>
      </c>
      <c r="H73" s="346"/>
      <c r="I73" s="346"/>
      <c r="J73" s="346"/>
      <c r="L73" s="253"/>
      <c r="M73" s="13"/>
      <c r="N73" s="243"/>
    </row>
    <row r="74" spans="1:14" s="242" customFormat="1" ht="15.75" thickBot="1">
      <c r="A74" s="348"/>
      <c r="B74" s="380"/>
      <c r="C74" s="380"/>
      <c r="D74" s="380"/>
      <c r="E74" s="380"/>
      <c r="F74" s="380"/>
      <c r="G74" s="380"/>
      <c r="H74" s="346"/>
      <c r="I74" s="346"/>
      <c r="J74" s="346"/>
      <c r="K74" s="241"/>
      <c r="L74" s="253"/>
      <c r="M74" s="13"/>
      <c r="N74" s="243"/>
    </row>
    <row r="75" spans="1:14" ht="15.75" thickBot="1">
      <c r="A75" s="85" t="s">
        <v>10</v>
      </c>
      <c r="B75" s="86">
        <f aca="true" t="shared" si="7" ref="B75:G75">B42+B52+B73</f>
        <v>1148.5</v>
      </c>
      <c r="C75" s="86">
        <f t="shared" si="7"/>
        <v>1148.5</v>
      </c>
      <c r="D75" s="86">
        <f t="shared" si="7"/>
        <v>1148.5</v>
      </c>
      <c r="E75" s="86">
        <f t="shared" si="7"/>
        <v>1148.5</v>
      </c>
      <c r="F75" s="86">
        <f t="shared" si="7"/>
        <v>1148.5</v>
      </c>
      <c r="G75" s="87">
        <f t="shared" si="7"/>
        <v>1148.5</v>
      </c>
      <c r="H75" s="349"/>
      <c r="I75" s="349"/>
      <c r="J75" s="349"/>
      <c r="K75" s="260"/>
      <c r="L75" s="253"/>
      <c r="M75" s="13"/>
      <c r="N75" s="243"/>
    </row>
    <row r="76" spans="1:14" ht="15">
      <c r="A76" s="381"/>
      <c r="B76" s="382"/>
      <c r="C76" s="382"/>
      <c r="D76" s="382"/>
      <c r="E76" s="382"/>
      <c r="F76" s="382"/>
      <c r="G76" s="382"/>
      <c r="H76" s="349"/>
      <c r="I76" s="349"/>
      <c r="J76" s="349"/>
      <c r="K76" s="252"/>
      <c r="L76" s="253"/>
      <c r="M76" s="13"/>
      <c r="N76" s="243"/>
    </row>
    <row r="77" spans="1:14" ht="15">
      <c r="A77" s="381"/>
      <c r="B77" s="382"/>
      <c r="C77" s="382"/>
      <c r="D77" s="382"/>
      <c r="E77" s="382"/>
      <c r="F77" s="382"/>
      <c r="G77" s="382"/>
      <c r="H77" s="349"/>
      <c r="I77" s="349"/>
      <c r="J77" s="349"/>
      <c r="K77" s="260"/>
      <c r="L77" s="269"/>
      <c r="M77" s="13"/>
      <c r="N77" s="243"/>
    </row>
    <row r="78" spans="1:14" ht="15">
      <c r="A78" s="346"/>
      <c r="B78" s="346"/>
      <c r="C78" s="346"/>
      <c r="D78" s="346"/>
      <c r="E78" s="346"/>
      <c r="F78" s="346"/>
      <c r="G78" s="346"/>
      <c r="H78" s="346"/>
      <c r="I78" s="346"/>
      <c r="J78" s="346"/>
      <c r="L78" s="269"/>
      <c r="M78" s="13"/>
      <c r="N78" s="243"/>
    </row>
    <row r="79" spans="1:14" ht="21">
      <c r="A79" s="383" t="s">
        <v>263</v>
      </c>
      <c r="B79" s="346"/>
      <c r="C79" s="346"/>
      <c r="D79" s="346"/>
      <c r="E79" s="346"/>
      <c r="F79" s="346"/>
      <c r="G79" s="346"/>
      <c r="H79" s="346"/>
      <c r="I79" s="346"/>
      <c r="J79" s="346"/>
      <c r="L79" s="13"/>
      <c r="M79" s="13"/>
      <c r="N79" s="243"/>
    </row>
    <row r="80" spans="1:14" ht="15">
      <c r="A80" s="346"/>
      <c r="B80" s="346"/>
      <c r="C80" s="346"/>
      <c r="D80" s="346"/>
      <c r="E80" s="346"/>
      <c r="F80" s="346"/>
      <c r="G80" s="346"/>
      <c r="H80" s="346"/>
      <c r="I80" s="346"/>
      <c r="J80" s="346"/>
      <c r="L80" s="13"/>
      <c r="M80" s="13"/>
      <c r="N80" s="243"/>
    </row>
    <row r="81" spans="1:14" ht="15.75" thickBot="1">
      <c r="A81" s="356" t="s">
        <v>269</v>
      </c>
      <c r="B81" s="349"/>
      <c r="C81" s="349"/>
      <c r="D81" s="349"/>
      <c r="E81" s="349"/>
      <c r="F81" s="349"/>
      <c r="G81" s="349"/>
      <c r="H81" s="349"/>
      <c r="I81" s="349"/>
      <c r="J81" s="349"/>
      <c r="K81" s="260"/>
      <c r="L81" s="13"/>
      <c r="M81" s="13"/>
      <c r="N81" s="243"/>
    </row>
    <row r="82" spans="1:14" ht="15.75" thickBot="1">
      <c r="A82" s="288"/>
      <c r="B82" s="244" t="s">
        <v>163</v>
      </c>
      <c r="C82" s="244" t="s">
        <v>164</v>
      </c>
      <c r="D82" s="244" t="s">
        <v>165</v>
      </c>
      <c r="E82" s="244" t="s">
        <v>166</v>
      </c>
      <c r="F82" s="244" t="s">
        <v>167</v>
      </c>
      <c r="G82" s="244" t="s">
        <v>168</v>
      </c>
      <c r="H82" s="346"/>
      <c r="I82" s="346"/>
      <c r="J82" s="346"/>
      <c r="L82" s="13"/>
      <c r="M82" s="253"/>
      <c r="N82" s="243"/>
    </row>
    <row r="83" spans="1:14" ht="15">
      <c r="A83" s="289" t="s">
        <v>68</v>
      </c>
      <c r="B83" s="56">
        <f>system_cost</f>
        <v>0</v>
      </c>
      <c r="C83" s="56">
        <f>system_cost_Y1</f>
        <v>0</v>
      </c>
      <c r="D83" s="56">
        <f>system_cost_Y2</f>
        <v>0</v>
      </c>
      <c r="E83" s="56">
        <f>system_cost_Y3</f>
        <v>0</v>
      </c>
      <c r="F83" s="56">
        <f>system_cost_Y4</f>
        <v>0</v>
      </c>
      <c r="G83" s="57">
        <f>system_cost_Y5</f>
        <v>0</v>
      </c>
      <c r="H83" s="346"/>
      <c r="I83" s="346"/>
      <c r="J83" s="346"/>
      <c r="L83" s="13"/>
      <c r="M83" s="13"/>
      <c r="N83" s="243"/>
    </row>
    <row r="84" spans="1:14" ht="15">
      <c r="A84" s="290" t="s">
        <v>69</v>
      </c>
      <c r="B84" s="58">
        <f>no_users</f>
        <v>10</v>
      </c>
      <c r="C84" s="58">
        <f>no_users_Y1</f>
        <v>1</v>
      </c>
      <c r="D84" s="58">
        <f>no_users_Y2</f>
        <v>0</v>
      </c>
      <c r="E84" s="58">
        <f>no_users_Y3</f>
        <v>0</v>
      </c>
      <c r="F84" s="58">
        <f>no_users_Y4</f>
        <v>0</v>
      </c>
      <c r="G84" s="59">
        <f>no_users_Y5</f>
        <v>0</v>
      </c>
      <c r="H84" s="346"/>
      <c r="I84" s="346"/>
      <c r="J84" s="346"/>
      <c r="L84" s="253"/>
      <c r="M84" s="253"/>
      <c r="N84" s="243"/>
    </row>
    <row r="85" spans="1:14" ht="15.75" thickBot="1">
      <c r="A85" s="88" t="s">
        <v>11</v>
      </c>
      <c r="B85" s="89">
        <f>B84*B83</f>
        <v>0</v>
      </c>
      <c r="C85" s="89">
        <f>C83*C84</f>
        <v>0</v>
      </c>
      <c r="D85" s="89">
        <f>D83*D84</f>
        <v>0</v>
      </c>
      <c r="E85" s="89">
        <f>E83*E84</f>
        <v>0</v>
      </c>
      <c r="F85" s="89">
        <f>F83*F84</f>
        <v>0</v>
      </c>
      <c r="G85" s="90">
        <f>G83*G84</f>
        <v>0</v>
      </c>
      <c r="H85" s="346"/>
      <c r="I85" s="346"/>
      <c r="J85" s="346"/>
      <c r="L85" s="253"/>
      <c r="M85" s="253"/>
      <c r="N85" s="243"/>
    </row>
    <row r="86" spans="1:14" ht="15">
      <c r="A86" s="384"/>
      <c r="B86" s="384"/>
      <c r="C86" s="384"/>
      <c r="D86" s="384"/>
      <c r="E86" s="384"/>
      <c r="F86" s="384"/>
      <c r="G86" s="384"/>
      <c r="H86" s="346"/>
      <c r="I86" s="346"/>
      <c r="J86" s="346"/>
      <c r="L86" s="269"/>
      <c r="M86" s="13"/>
      <c r="N86" s="243"/>
    </row>
    <row r="87" spans="1:14" ht="15.75" thickBot="1">
      <c r="A87" s="356" t="s">
        <v>199</v>
      </c>
      <c r="B87" s="385"/>
      <c r="C87" s="385"/>
      <c r="D87" s="385"/>
      <c r="E87" s="385"/>
      <c r="F87" s="385"/>
      <c r="G87" s="385"/>
      <c r="H87" s="349"/>
      <c r="I87" s="349"/>
      <c r="J87" s="349"/>
      <c r="K87" s="260"/>
      <c r="L87" s="269"/>
      <c r="M87" s="13"/>
      <c r="N87" s="243"/>
    </row>
    <row r="88" spans="1:14" ht="15">
      <c r="A88" s="289" t="s">
        <v>80</v>
      </c>
      <c r="B88" s="291">
        <f>Train_Time</f>
        <v>0.5</v>
      </c>
      <c r="C88" s="386"/>
      <c r="D88" s="387"/>
      <c r="E88" s="387"/>
      <c r="F88" s="387"/>
      <c r="G88" s="387"/>
      <c r="H88" s="346"/>
      <c r="I88" s="346"/>
      <c r="J88" s="346"/>
      <c r="L88" s="269"/>
      <c r="M88" s="13"/>
      <c r="N88" s="243"/>
    </row>
    <row r="89" spans="1:14" ht="15.75" thickBot="1">
      <c r="A89" s="292" t="s">
        <v>81</v>
      </c>
      <c r="B89" s="293">
        <f>Install_Time</f>
        <v>0.2</v>
      </c>
      <c r="C89" s="388"/>
      <c r="D89" s="389"/>
      <c r="E89" s="389"/>
      <c r="F89" s="389"/>
      <c r="G89" s="389"/>
      <c r="H89" s="346"/>
      <c r="I89" s="346"/>
      <c r="J89" s="346"/>
      <c r="L89" s="269"/>
      <c r="M89" s="13"/>
      <c r="N89" s="243"/>
    </row>
    <row r="90" spans="1:14" ht="30.75" thickBot="1">
      <c r="A90" s="88" t="s">
        <v>12</v>
      </c>
      <c r="B90" s="91">
        <f aca="true" t="shared" si="8" ref="B90:G90">$B$65*($B$88+$B$89)*B84</f>
        <v>350</v>
      </c>
      <c r="C90" s="89">
        <f t="shared" si="8"/>
        <v>35</v>
      </c>
      <c r="D90" s="89">
        <f t="shared" si="8"/>
        <v>0</v>
      </c>
      <c r="E90" s="89">
        <f t="shared" si="8"/>
        <v>0</v>
      </c>
      <c r="F90" s="89">
        <f t="shared" si="8"/>
        <v>0</v>
      </c>
      <c r="G90" s="90">
        <f t="shared" si="8"/>
        <v>0</v>
      </c>
      <c r="H90" s="346"/>
      <c r="I90" s="346"/>
      <c r="J90" s="346"/>
      <c r="L90" s="269"/>
      <c r="M90" s="13"/>
      <c r="N90" s="243"/>
    </row>
    <row r="91" spans="1:14" ht="15">
      <c r="A91" s="384"/>
      <c r="B91" s="384"/>
      <c r="C91" s="384"/>
      <c r="D91" s="384"/>
      <c r="E91" s="384"/>
      <c r="F91" s="384"/>
      <c r="G91" s="384"/>
      <c r="H91" s="346"/>
      <c r="I91" s="346"/>
      <c r="J91" s="346"/>
      <c r="L91" s="243"/>
      <c r="M91" s="243"/>
      <c r="N91" s="243"/>
    </row>
    <row r="92" spans="1:14" s="260" customFormat="1" ht="15">
      <c r="A92" s="390" t="s">
        <v>270</v>
      </c>
      <c r="B92" s="385"/>
      <c r="C92" s="385"/>
      <c r="D92" s="385"/>
      <c r="E92" s="385"/>
      <c r="F92" s="385"/>
      <c r="G92" s="385"/>
      <c r="H92" s="349"/>
      <c r="I92" s="349"/>
      <c r="J92" s="349"/>
      <c r="L92" s="294"/>
      <c r="M92" s="294"/>
      <c r="N92" s="294"/>
    </row>
    <row r="93" spans="1:14" s="260" customFormat="1" ht="15.75" thickBot="1">
      <c r="A93" s="349"/>
      <c r="B93" s="349"/>
      <c r="C93" s="349"/>
      <c r="D93" s="349"/>
      <c r="E93" s="349"/>
      <c r="F93" s="349"/>
      <c r="G93" s="349"/>
      <c r="H93" s="349"/>
      <c r="I93" s="349"/>
      <c r="J93" s="349"/>
      <c r="L93" s="294"/>
      <c r="M93" s="294"/>
      <c r="N93" s="294"/>
    </row>
    <row r="94" spans="1:14" s="260" customFormat="1" ht="15">
      <c r="A94" s="295" t="s">
        <v>175</v>
      </c>
      <c r="B94" s="52">
        <f>Scanner_Cost</f>
        <v>499.99</v>
      </c>
      <c r="C94" s="296"/>
      <c r="D94" s="297"/>
      <c r="E94" s="297"/>
      <c r="F94" s="297"/>
      <c r="G94" s="297"/>
      <c r="H94" s="349"/>
      <c r="I94" s="349"/>
      <c r="J94" s="349"/>
      <c r="L94" s="294"/>
      <c r="M94" s="294"/>
      <c r="N94" s="294"/>
    </row>
    <row r="95" spans="1:14" s="260" customFormat="1" ht="15">
      <c r="A95" s="298" t="s">
        <v>176</v>
      </c>
      <c r="B95" s="53">
        <f>no_Scanners</f>
        <v>0</v>
      </c>
      <c r="C95" s="296"/>
      <c r="D95" s="297"/>
      <c r="E95" s="297"/>
      <c r="F95" s="297"/>
      <c r="G95" s="297"/>
      <c r="H95" s="349"/>
      <c r="I95" s="349"/>
      <c r="J95" s="349"/>
      <c r="L95" s="294"/>
      <c r="M95" s="294"/>
      <c r="N95" s="294"/>
    </row>
    <row r="96" spans="1:10" s="260" customFormat="1" ht="15.75" thickBot="1">
      <c r="A96" s="299" t="s">
        <v>13</v>
      </c>
      <c r="B96" s="92">
        <f>B94*B95</f>
        <v>0</v>
      </c>
      <c r="C96" s="296"/>
      <c r="D96" s="297"/>
      <c r="E96" s="297"/>
      <c r="F96" s="297"/>
      <c r="G96" s="297"/>
      <c r="H96" s="349"/>
      <c r="I96" s="349"/>
      <c r="J96" s="349"/>
    </row>
    <row r="97" spans="1:10" s="260" customFormat="1" ht="15.75" thickBot="1">
      <c r="A97" s="391"/>
      <c r="B97" s="392"/>
      <c r="C97" s="393"/>
      <c r="D97" s="393"/>
      <c r="E97" s="393"/>
      <c r="F97" s="393"/>
      <c r="G97" s="393"/>
      <c r="H97" s="349"/>
      <c r="I97" s="349"/>
      <c r="J97" s="349"/>
    </row>
    <row r="98" spans="1:10" ht="30">
      <c r="A98" s="62" t="s">
        <v>177</v>
      </c>
      <c r="B98" s="60">
        <f>scan_docs</f>
        <v>0.05</v>
      </c>
      <c r="C98" s="60">
        <f>scan_docs_Y1</f>
        <v>0.05</v>
      </c>
      <c r="D98" s="60">
        <f>scan_docs_Y2</f>
        <v>0.05</v>
      </c>
      <c r="E98" s="60">
        <f>scan_docs_Y3</f>
        <v>0.05</v>
      </c>
      <c r="F98" s="60">
        <f>scan_docs_Y4</f>
        <v>0.05</v>
      </c>
      <c r="G98" s="61">
        <f>scan_docs_Y5</f>
        <v>0.05</v>
      </c>
      <c r="H98" s="346"/>
      <c r="I98" s="346"/>
      <c r="J98" s="346"/>
    </row>
    <row r="99" spans="1:10" ht="30">
      <c r="A99" s="300" t="s">
        <v>6</v>
      </c>
      <c r="B99" s="301">
        <f aca="true" t="shared" si="9" ref="B99:G99">totnum*B98</f>
        <v>2.5</v>
      </c>
      <c r="C99" s="301">
        <f t="shared" si="9"/>
        <v>2.5</v>
      </c>
      <c r="D99" s="301">
        <f t="shared" si="9"/>
        <v>2.5</v>
      </c>
      <c r="E99" s="301">
        <f t="shared" si="9"/>
        <v>2.5</v>
      </c>
      <c r="F99" s="301">
        <f t="shared" si="9"/>
        <v>2.5</v>
      </c>
      <c r="G99" s="302">
        <f t="shared" si="9"/>
        <v>2.5</v>
      </c>
      <c r="H99" s="346"/>
      <c r="I99" s="346"/>
      <c r="J99" s="346"/>
    </row>
    <row r="100" spans="1:10" ht="30">
      <c r="A100" s="292" t="s">
        <v>7</v>
      </c>
      <c r="B100" s="303">
        <f>Scan_Time</f>
        <v>0.1</v>
      </c>
      <c r="C100" s="303"/>
      <c r="D100" s="303"/>
      <c r="E100" s="303"/>
      <c r="F100" s="303"/>
      <c r="G100" s="304"/>
      <c r="H100" s="346"/>
      <c r="I100" s="346"/>
      <c r="J100" s="346"/>
    </row>
    <row r="101" spans="1:10" ht="30">
      <c r="A101" s="300" t="s">
        <v>8</v>
      </c>
      <c r="B101" s="305">
        <f aca="true" t="shared" si="10" ref="B101:G101">$B$100*B99</f>
        <v>0.25</v>
      </c>
      <c r="C101" s="305">
        <f t="shared" si="10"/>
        <v>0.25</v>
      </c>
      <c r="D101" s="305">
        <f t="shared" si="10"/>
        <v>0.25</v>
      </c>
      <c r="E101" s="305">
        <f t="shared" si="10"/>
        <v>0.25</v>
      </c>
      <c r="F101" s="305">
        <f t="shared" si="10"/>
        <v>0.25</v>
      </c>
      <c r="G101" s="306">
        <f t="shared" si="10"/>
        <v>0.25</v>
      </c>
      <c r="H101" s="346"/>
      <c r="I101" s="346"/>
      <c r="J101" s="346"/>
    </row>
    <row r="102" spans="1:10" ht="15">
      <c r="A102" s="292" t="s">
        <v>9</v>
      </c>
      <c r="B102" s="307">
        <f>Labour_Cost</f>
        <v>25</v>
      </c>
      <c r="C102" s="308"/>
      <c r="D102" s="308"/>
      <c r="E102" s="308"/>
      <c r="F102" s="308"/>
      <c r="G102" s="309"/>
      <c r="H102" s="346"/>
      <c r="I102" s="346"/>
      <c r="J102" s="346"/>
    </row>
    <row r="103" spans="1:10" ht="19.5" customHeight="1" thickBot="1">
      <c r="A103" s="88" t="s">
        <v>82</v>
      </c>
      <c r="B103" s="93">
        <f aca="true" t="shared" si="11" ref="B103:G103">B101*$B$102</f>
        <v>6.25</v>
      </c>
      <c r="C103" s="93">
        <f t="shared" si="11"/>
        <v>6.25</v>
      </c>
      <c r="D103" s="93">
        <f t="shared" si="11"/>
        <v>6.25</v>
      </c>
      <c r="E103" s="93">
        <f t="shared" si="11"/>
        <v>6.25</v>
      </c>
      <c r="F103" s="93">
        <f t="shared" si="11"/>
        <v>6.25</v>
      </c>
      <c r="G103" s="94">
        <f t="shared" si="11"/>
        <v>6.25</v>
      </c>
      <c r="H103" s="346"/>
      <c r="I103" s="346"/>
      <c r="J103" s="346"/>
    </row>
    <row r="104" spans="1:10" ht="19.5" customHeight="1" thickBot="1">
      <c r="A104" s="346"/>
      <c r="B104" s="346"/>
      <c r="C104" s="346"/>
      <c r="D104" s="346"/>
      <c r="E104" s="346"/>
      <c r="F104" s="346"/>
      <c r="G104" s="346"/>
      <c r="H104" s="346"/>
      <c r="I104" s="346"/>
      <c r="J104" s="346"/>
    </row>
    <row r="105" spans="1:11" s="252" customFormat="1" ht="19.5" customHeight="1" thickBot="1">
      <c r="A105" s="310" t="s">
        <v>83</v>
      </c>
      <c r="B105" s="95">
        <f>B85+B90+B96+B103</f>
        <v>356.25</v>
      </c>
      <c r="C105" s="95">
        <f>C85+C90+C103</f>
        <v>41.25</v>
      </c>
      <c r="D105" s="95">
        <f>D85+D90+D103</f>
        <v>6.25</v>
      </c>
      <c r="E105" s="95">
        <f>E85+E90+E103</f>
        <v>6.25</v>
      </c>
      <c r="F105" s="95">
        <f>F85+F90+F103</f>
        <v>6.25</v>
      </c>
      <c r="G105" s="96">
        <f>G85+G90+G103</f>
        <v>6.25</v>
      </c>
      <c r="H105" s="349"/>
      <c r="I105" s="349"/>
      <c r="J105" s="349"/>
      <c r="K105" s="260"/>
    </row>
    <row r="106" spans="1:10" ht="19.5" customHeight="1">
      <c r="A106" s="394"/>
      <c r="B106" s="395"/>
      <c r="C106" s="395"/>
      <c r="D106" s="395"/>
      <c r="E106" s="395"/>
      <c r="F106" s="395"/>
      <c r="G106" s="395"/>
      <c r="H106" s="346"/>
      <c r="I106" s="346"/>
      <c r="J106" s="346"/>
    </row>
    <row r="107" spans="1:11" s="260" customFormat="1" ht="15.75" thickBot="1">
      <c r="A107" s="396"/>
      <c r="B107" s="397"/>
      <c r="C107" s="397"/>
      <c r="D107" s="397"/>
      <c r="E107" s="397"/>
      <c r="F107" s="397"/>
      <c r="G107" s="397"/>
      <c r="H107" s="349"/>
      <c r="I107" s="349"/>
      <c r="J107" s="349"/>
      <c r="K107" s="252"/>
    </row>
    <row r="108" spans="1:10" ht="15.75" thickBot="1">
      <c r="A108" s="54"/>
      <c r="B108" s="311" t="s">
        <v>163</v>
      </c>
      <c r="C108" s="312" t="s">
        <v>164</v>
      </c>
      <c r="D108" s="312" t="s">
        <v>165</v>
      </c>
      <c r="E108" s="312" t="s">
        <v>166</v>
      </c>
      <c r="F108" s="312" t="s">
        <v>167</v>
      </c>
      <c r="G108" s="313" t="s">
        <v>168</v>
      </c>
      <c r="H108" s="346"/>
      <c r="I108" s="346"/>
      <c r="J108" s="346"/>
    </row>
    <row r="109" spans="1:10" ht="15">
      <c r="A109" s="314" t="s">
        <v>84</v>
      </c>
      <c r="B109" s="315">
        <f aca="true" t="shared" si="12" ref="B109:G109">B75</f>
        <v>1148.5</v>
      </c>
      <c r="C109" s="316">
        <f t="shared" si="12"/>
        <v>1148.5</v>
      </c>
      <c r="D109" s="316">
        <f t="shared" si="12"/>
        <v>1148.5</v>
      </c>
      <c r="E109" s="316">
        <f t="shared" si="12"/>
        <v>1148.5</v>
      </c>
      <c r="F109" s="316">
        <f t="shared" si="12"/>
        <v>1148.5</v>
      </c>
      <c r="G109" s="317">
        <f t="shared" si="12"/>
        <v>1148.5</v>
      </c>
      <c r="H109" s="346"/>
      <c r="I109" s="346"/>
      <c r="J109" s="346"/>
    </row>
    <row r="110" spans="1:10" ht="15">
      <c r="A110" s="318" t="s">
        <v>85</v>
      </c>
      <c r="B110" s="319">
        <f aca="true" t="shared" si="13" ref="B110:G110">B105</f>
        <v>356.25</v>
      </c>
      <c r="C110" s="320">
        <f t="shared" si="13"/>
        <v>41.25</v>
      </c>
      <c r="D110" s="320">
        <f t="shared" si="13"/>
        <v>6.25</v>
      </c>
      <c r="E110" s="320">
        <f t="shared" si="13"/>
        <v>6.25</v>
      </c>
      <c r="F110" s="320">
        <f t="shared" si="13"/>
        <v>6.25</v>
      </c>
      <c r="G110" s="321">
        <f t="shared" si="13"/>
        <v>6.25</v>
      </c>
      <c r="H110" s="346"/>
      <c r="I110" s="346"/>
      <c r="J110" s="346"/>
    </row>
    <row r="111" spans="1:10" s="260" customFormat="1" ht="15.75" thickBot="1">
      <c r="A111" s="398" t="s">
        <v>341</v>
      </c>
      <c r="B111" s="399">
        <f aca="true" t="shared" si="14" ref="B111:G111">B109-B110</f>
        <v>792.25</v>
      </c>
      <c r="C111" s="400">
        <f t="shared" si="14"/>
        <v>1107.25</v>
      </c>
      <c r="D111" s="400">
        <f t="shared" si="14"/>
        <v>1142.25</v>
      </c>
      <c r="E111" s="400">
        <f t="shared" si="14"/>
        <v>1142.25</v>
      </c>
      <c r="F111" s="400">
        <f t="shared" si="14"/>
        <v>1142.25</v>
      </c>
      <c r="G111" s="401">
        <f t="shared" si="14"/>
        <v>1142.25</v>
      </c>
      <c r="H111" s="349"/>
      <c r="I111" s="349"/>
      <c r="J111" s="349"/>
    </row>
    <row r="112" spans="1:10" s="260" customFormat="1" ht="15">
      <c r="A112" s="402" t="s">
        <v>159</v>
      </c>
      <c r="B112" s="403">
        <f>B111</f>
        <v>792.25</v>
      </c>
      <c r="C112" s="404">
        <f>SUM(B111:C111)</f>
        <v>1899.5</v>
      </c>
      <c r="D112" s="404">
        <f>SUM(B111:D111)</f>
        <v>3041.75</v>
      </c>
      <c r="E112" s="404">
        <f>SUM(B111:E111)</f>
        <v>4184</v>
      </c>
      <c r="F112" s="404">
        <f>SUM(B111:F111)</f>
        <v>5326.25</v>
      </c>
      <c r="G112" s="405">
        <f>SUM(B111:G111)</f>
        <v>6468.5</v>
      </c>
      <c r="H112" s="349"/>
      <c r="I112" s="349"/>
      <c r="J112" s="349"/>
    </row>
    <row r="113" spans="1:10" s="260" customFormat="1" ht="15">
      <c r="A113" s="402" t="s">
        <v>160</v>
      </c>
      <c r="B113" s="406"/>
      <c r="C113" s="407">
        <f>Inputs!A94</f>
        <v>0.75</v>
      </c>
      <c r="D113" s="407">
        <f>Inputs!B94</f>
        <v>1.5</v>
      </c>
      <c r="E113" s="407">
        <f>Inputs!C94</f>
        <v>2</v>
      </c>
      <c r="F113" s="407">
        <f>Inputs!D94</f>
        <v>2</v>
      </c>
      <c r="G113" s="407">
        <f>Inputs!E94</f>
        <v>2</v>
      </c>
      <c r="H113" s="349"/>
      <c r="I113" s="349"/>
      <c r="J113" s="349"/>
    </row>
    <row r="114" spans="1:10" s="260" customFormat="1" ht="15">
      <c r="A114" s="402" t="s">
        <v>161</v>
      </c>
      <c r="B114" s="403">
        <f>B111/(1+(B113/100))</f>
        <v>792.25</v>
      </c>
      <c r="C114" s="404">
        <f>C111/(1+C113/100)</f>
        <v>1099.0074441687345</v>
      </c>
      <c r="D114" s="404">
        <f>D111/((1+D113/100)*(1+C113/100))</f>
        <v>1116.9920179931305</v>
      </c>
      <c r="E114" s="404">
        <f>E111/((1+E113/100)*(1+D113/100)*(1+C113/100))</f>
        <v>1095.0902137187554</v>
      </c>
      <c r="F114" s="404">
        <f>F111/((1+F113/100)*(1+E113/100)*(1+D113/100)*(1+C113/100))</f>
        <v>1073.6178565870148</v>
      </c>
      <c r="G114" s="405">
        <f>G111/((1+G113/100)*(1+F113/100)*(1+E113/100)*(1+D113/100)*(1+C113/100))</f>
        <v>1052.566526065701</v>
      </c>
      <c r="H114" s="349"/>
      <c r="I114" s="349"/>
      <c r="J114" s="349"/>
    </row>
    <row r="115" spans="1:10" s="260" customFormat="1" ht="15.75" thickBot="1">
      <c r="A115" s="408" t="s">
        <v>162</v>
      </c>
      <c r="B115" s="409">
        <f>B114</f>
        <v>792.25</v>
      </c>
      <c r="C115" s="410">
        <f>SUM(B114:C114)</f>
        <v>1891.2574441687345</v>
      </c>
      <c r="D115" s="410">
        <f>SUM(B114:D114)</f>
        <v>3008.2494621618653</v>
      </c>
      <c r="E115" s="410">
        <f>SUM(B114:E114)</f>
        <v>4103.339675880621</v>
      </c>
      <c r="F115" s="410">
        <f>SUM(B114:F114)</f>
        <v>5176.957532467636</v>
      </c>
      <c r="G115" s="411">
        <f>SUM(B114:G114)</f>
        <v>6229.524058533338</v>
      </c>
      <c r="H115" s="349"/>
      <c r="I115" s="349"/>
      <c r="J115" s="349"/>
    </row>
    <row r="116" spans="1:10" s="260" customFormat="1" ht="15">
      <c r="A116" s="412"/>
      <c r="B116" s="166"/>
      <c r="C116" s="166"/>
      <c r="D116" s="166"/>
      <c r="E116" s="166"/>
      <c r="F116" s="166"/>
      <c r="G116" s="166"/>
      <c r="H116" s="349"/>
      <c r="I116" s="349"/>
      <c r="J116" s="349"/>
    </row>
    <row r="117" spans="1:10" s="260" customFormat="1" ht="15">
      <c r="A117" s="412"/>
      <c r="B117" s="413"/>
      <c r="C117" s="414"/>
      <c r="D117" s="414"/>
      <c r="E117" s="414"/>
      <c r="F117" s="414"/>
      <c r="G117" s="414"/>
      <c r="H117" s="349"/>
      <c r="I117" s="349"/>
      <c r="J117" s="349"/>
    </row>
    <row r="118" spans="1:10" ht="15">
      <c r="A118" s="346"/>
      <c r="B118" s="346"/>
      <c r="C118" s="346"/>
      <c r="D118" s="346"/>
      <c r="E118" s="346"/>
      <c r="F118" s="346"/>
      <c r="G118" s="346"/>
      <c r="H118" s="346"/>
      <c r="I118" s="346"/>
      <c r="J118" s="346"/>
    </row>
    <row r="119" spans="1:10" ht="15">
      <c r="A119" s="346"/>
      <c r="B119" s="346"/>
      <c r="C119" s="346"/>
      <c r="D119" s="346"/>
      <c r="E119" s="346"/>
      <c r="F119" s="346"/>
      <c r="G119" s="346"/>
      <c r="H119" s="346"/>
      <c r="I119" s="346"/>
      <c r="J119" s="346"/>
    </row>
    <row r="120" spans="1:10" ht="21">
      <c r="A120" s="415" t="s">
        <v>261</v>
      </c>
      <c r="B120" s="346"/>
      <c r="C120" s="346"/>
      <c r="D120" s="346"/>
      <c r="E120" s="346"/>
      <c r="F120" s="346"/>
      <c r="G120" s="346"/>
      <c r="H120" s="346"/>
      <c r="I120" s="346"/>
      <c r="J120" s="346"/>
    </row>
    <row r="121" spans="1:10" ht="27.75" customHeight="1" thickBot="1">
      <c r="A121" s="346"/>
      <c r="B121" s="346"/>
      <c r="C121" s="346"/>
      <c r="D121" s="346"/>
      <c r="E121" s="346"/>
      <c r="F121" s="346"/>
      <c r="G121" s="346"/>
      <c r="H121" s="346"/>
      <c r="I121" s="346"/>
      <c r="J121" s="346"/>
    </row>
    <row r="122" spans="1:10" s="260" customFormat="1" ht="15.75" thickBot="1">
      <c r="A122" s="356" t="s">
        <v>131</v>
      </c>
      <c r="B122" s="322" t="s">
        <v>163</v>
      </c>
      <c r="C122" s="323" t="s">
        <v>164</v>
      </c>
      <c r="D122" s="323" t="s">
        <v>165</v>
      </c>
      <c r="E122" s="323" t="s">
        <v>166</v>
      </c>
      <c r="F122" s="323" t="s">
        <v>167</v>
      </c>
      <c r="G122" s="324" t="s">
        <v>168</v>
      </c>
      <c r="H122" s="349"/>
      <c r="I122" s="349"/>
      <c r="J122" s="349"/>
    </row>
    <row r="123" spans="1:10" ht="39" thickBot="1">
      <c r="A123" s="416" t="s">
        <v>86</v>
      </c>
      <c r="B123" s="417">
        <f>(B20+B21)*totnum</f>
        <v>32.5</v>
      </c>
      <c r="C123" s="372">
        <f>(C20+C21)*C17</f>
        <v>32.5</v>
      </c>
      <c r="D123" s="372">
        <f>(D20+D21)*D17</f>
        <v>32.5</v>
      </c>
      <c r="E123" s="372">
        <f>(E20+E21)*E17</f>
        <v>32.5</v>
      </c>
      <c r="F123" s="372">
        <f>(F20+F21)*F17</f>
        <v>32.5</v>
      </c>
      <c r="G123" s="373">
        <f>(G20+G21)*G17</f>
        <v>32.5</v>
      </c>
      <c r="H123" s="346"/>
      <c r="I123" s="346"/>
      <c r="J123" s="346"/>
    </row>
    <row r="124" spans="1:10" ht="15">
      <c r="A124" s="325" t="s">
        <v>93</v>
      </c>
      <c r="B124" s="326">
        <f>Inputs!B81</f>
        <v>0.119</v>
      </c>
      <c r="C124" s="348"/>
      <c r="D124" s="348"/>
      <c r="E124" s="348"/>
      <c r="F124" s="348"/>
      <c r="G124" s="374"/>
      <c r="H124" s="346"/>
      <c r="I124" s="346"/>
      <c r="J124" s="346"/>
    </row>
    <row r="125" spans="1:10" ht="15">
      <c r="A125" s="325" t="s">
        <v>94</v>
      </c>
      <c r="B125" s="326">
        <f>Inputs!B82</f>
        <v>19.4</v>
      </c>
      <c r="C125" s="348"/>
      <c r="D125" s="348"/>
      <c r="E125" s="348"/>
      <c r="F125" s="348"/>
      <c r="G125" s="374"/>
      <c r="H125" s="346"/>
      <c r="I125" s="346"/>
      <c r="J125" s="346"/>
    </row>
    <row r="126" spans="1:10" ht="15">
      <c r="A126" s="327" t="s">
        <v>95</v>
      </c>
      <c r="B126" s="326">
        <v>0.4536</v>
      </c>
      <c r="C126" s="348"/>
      <c r="D126" s="348"/>
      <c r="E126" s="348"/>
      <c r="F126" s="348"/>
      <c r="G126" s="374"/>
      <c r="H126" s="346"/>
      <c r="I126" s="346"/>
      <c r="J126" s="346"/>
    </row>
    <row r="127" spans="1:10" ht="26.25" thickBot="1">
      <c r="A127" s="328" t="s">
        <v>96</v>
      </c>
      <c r="B127" s="329">
        <f aca="true" t="shared" si="15" ref="B127:G127">$B$126*B123*$B$125*$B$124</f>
        <v>34.0333812</v>
      </c>
      <c r="C127" s="330">
        <f t="shared" si="15"/>
        <v>34.0333812</v>
      </c>
      <c r="D127" s="330">
        <f t="shared" si="15"/>
        <v>34.0333812</v>
      </c>
      <c r="E127" s="330">
        <f t="shared" si="15"/>
        <v>34.0333812</v>
      </c>
      <c r="F127" s="330">
        <f t="shared" si="15"/>
        <v>34.0333812</v>
      </c>
      <c r="G127" s="331">
        <f t="shared" si="15"/>
        <v>34.0333812</v>
      </c>
      <c r="H127" s="346"/>
      <c r="I127" s="346"/>
      <c r="J127" s="346"/>
    </row>
    <row r="128" spans="1:10" ht="15">
      <c r="A128" s="418"/>
      <c r="B128" s="346"/>
      <c r="C128" s="346"/>
      <c r="D128" s="346"/>
      <c r="E128" s="346"/>
      <c r="F128" s="346"/>
      <c r="G128" s="346"/>
      <c r="H128" s="346"/>
      <c r="I128" s="346"/>
      <c r="J128" s="346"/>
    </row>
    <row r="129" spans="1:10" ht="15.75" thickBot="1">
      <c r="A129" s="418"/>
      <c r="B129" s="346"/>
      <c r="C129" s="346"/>
      <c r="D129" s="346"/>
      <c r="E129" s="346"/>
      <c r="F129" s="346"/>
      <c r="G129" s="346"/>
      <c r="H129" s="346"/>
      <c r="I129" s="346"/>
      <c r="J129" s="346"/>
    </row>
    <row r="130" spans="1:10" s="260" customFormat="1" ht="15.75" thickBot="1">
      <c r="A130" s="12" t="s">
        <v>130</v>
      </c>
      <c r="B130" s="322" t="s">
        <v>163</v>
      </c>
      <c r="C130" s="323" t="s">
        <v>164</v>
      </c>
      <c r="D130" s="323" t="s">
        <v>165</v>
      </c>
      <c r="E130" s="323" t="s">
        <v>166</v>
      </c>
      <c r="F130" s="323" t="s">
        <v>167</v>
      </c>
      <c r="G130" s="324" t="s">
        <v>168</v>
      </c>
      <c r="H130" s="349"/>
      <c r="I130" s="349"/>
      <c r="J130" s="349"/>
    </row>
    <row r="131" spans="1:10" ht="25.5">
      <c r="A131" s="332" t="s">
        <v>14</v>
      </c>
      <c r="B131" s="419">
        <f>SUM(B22:B25)*totnum</f>
        <v>17.5</v>
      </c>
      <c r="C131" s="420">
        <f>SUM(C22:C25)*C17</f>
        <v>17.5</v>
      </c>
      <c r="D131" s="420">
        <f>SUM(D22:D25)*D17</f>
        <v>17.5</v>
      </c>
      <c r="E131" s="420">
        <f>SUM(E22:E25)*E17</f>
        <v>17.5</v>
      </c>
      <c r="F131" s="420">
        <f>SUM(F22:F25)*F17</f>
        <v>17.5</v>
      </c>
      <c r="G131" s="421">
        <f>SUM(G22:G25)*G17</f>
        <v>17.5</v>
      </c>
      <c r="H131" s="346"/>
      <c r="I131" s="346"/>
      <c r="J131" s="346"/>
    </row>
    <row r="132" spans="1:10" ht="15">
      <c r="A132" s="333" t="s">
        <v>15</v>
      </c>
      <c r="B132" s="326">
        <f>Inputs!B83</f>
        <v>1.42</v>
      </c>
      <c r="C132" s="348"/>
      <c r="D132" s="348"/>
      <c r="E132" s="348"/>
      <c r="F132" s="348"/>
      <c r="G132" s="374"/>
      <c r="H132" s="346"/>
      <c r="I132" s="346"/>
      <c r="J132" s="346"/>
    </row>
    <row r="133" spans="1:10" ht="15">
      <c r="A133" s="333" t="s">
        <v>16</v>
      </c>
      <c r="B133" s="326">
        <f>Inputs!B72</f>
        <v>1</v>
      </c>
      <c r="C133" s="348"/>
      <c r="D133" s="348"/>
      <c r="E133" s="348"/>
      <c r="F133" s="348"/>
      <c r="G133" s="374"/>
      <c r="H133" s="346"/>
      <c r="I133" s="346"/>
      <c r="J133" s="346"/>
    </row>
    <row r="134" spans="1:10" ht="15">
      <c r="A134" s="333" t="s">
        <v>17</v>
      </c>
      <c r="B134" s="326">
        <f>Inputs!B71</f>
        <v>1500</v>
      </c>
      <c r="C134" s="348"/>
      <c r="D134" s="348"/>
      <c r="E134" s="348"/>
      <c r="F134" s="348"/>
      <c r="G134" s="374"/>
      <c r="H134" s="346"/>
      <c r="I134" s="346"/>
      <c r="J134" s="346"/>
    </row>
    <row r="135" spans="1:10" ht="15">
      <c r="A135" s="422" t="s">
        <v>18</v>
      </c>
      <c r="B135" s="423">
        <v>0.0011023</v>
      </c>
      <c r="C135" s="348"/>
      <c r="D135" s="348"/>
      <c r="E135" s="348"/>
      <c r="F135" s="348"/>
      <c r="G135" s="374"/>
      <c r="H135" s="346"/>
      <c r="I135" s="346"/>
      <c r="J135" s="346"/>
    </row>
    <row r="136" spans="1:10" ht="31.5" customHeight="1">
      <c r="A136" s="422" t="s">
        <v>19</v>
      </c>
      <c r="B136" s="423">
        <v>0.6214</v>
      </c>
      <c r="C136" s="348"/>
      <c r="D136" s="348"/>
      <c r="E136" s="348"/>
      <c r="F136" s="348"/>
      <c r="G136" s="374"/>
      <c r="H136" s="346"/>
      <c r="I136" s="346"/>
      <c r="J136" s="346"/>
    </row>
    <row r="137" spans="1:10" ht="26.25" thickBot="1">
      <c r="A137" s="334" t="s">
        <v>29</v>
      </c>
      <c r="B137" s="329">
        <f aca="true" t="shared" si="16" ref="B137:G137">PRODUCT($B$132:$B$136)*$B$126*B131</f>
        <v>11.5814184736068</v>
      </c>
      <c r="C137" s="330">
        <f t="shared" si="16"/>
        <v>11.5814184736068</v>
      </c>
      <c r="D137" s="330">
        <f t="shared" si="16"/>
        <v>11.5814184736068</v>
      </c>
      <c r="E137" s="330">
        <f t="shared" si="16"/>
        <v>11.5814184736068</v>
      </c>
      <c r="F137" s="330">
        <f t="shared" si="16"/>
        <v>11.5814184736068</v>
      </c>
      <c r="G137" s="331">
        <f t="shared" si="16"/>
        <v>11.5814184736068</v>
      </c>
      <c r="H137" s="346"/>
      <c r="I137" s="346"/>
      <c r="J137" s="346"/>
    </row>
    <row r="138" spans="1:10" ht="15">
      <c r="A138" s="418"/>
      <c r="B138" s="346"/>
      <c r="C138" s="346"/>
      <c r="D138" s="346"/>
      <c r="E138" s="346"/>
      <c r="F138" s="346"/>
      <c r="G138" s="346"/>
      <c r="H138" s="346"/>
      <c r="I138" s="346"/>
      <c r="J138" s="346"/>
    </row>
    <row r="139" spans="1:10" ht="15.75" thickBot="1">
      <c r="A139" s="418"/>
      <c r="B139" s="346"/>
      <c r="C139" s="346"/>
      <c r="D139" s="346"/>
      <c r="E139" s="346"/>
      <c r="F139" s="346"/>
      <c r="G139" s="346"/>
      <c r="H139" s="346"/>
      <c r="I139" s="346"/>
      <c r="J139" s="346"/>
    </row>
    <row r="140" spans="1:10" s="260" customFormat="1" ht="15.75" thickBot="1">
      <c r="A140" s="424" t="s">
        <v>129</v>
      </c>
      <c r="B140" s="335" t="s">
        <v>163</v>
      </c>
      <c r="C140" s="336" t="s">
        <v>164</v>
      </c>
      <c r="D140" s="336" t="s">
        <v>165</v>
      </c>
      <c r="E140" s="336" t="s">
        <v>166</v>
      </c>
      <c r="F140" s="336" t="s">
        <v>167</v>
      </c>
      <c r="G140" s="337" t="s">
        <v>168</v>
      </c>
      <c r="H140" s="349"/>
      <c r="I140" s="349"/>
      <c r="J140" s="349"/>
    </row>
    <row r="141" spans="1:10" ht="25.5">
      <c r="A141" s="425" t="s">
        <v>30</v>
      </c>
      <c r="B141" s="426">
        <f aca="true" t="shared" si="17" ref="B141:G141">B17*$B$50</f>
        <v>1000</v>
      </c>
      <c r="C141" s="427">
        <f t="shared" si="17"/>
        <v>1000</v>
      </c>
      <c r="D141" s="427">
        <f t="shared" si="17"/>
        <v>1000</v>
      </c>
      <c r="E141" s="427">
        <f t="shared" si="17"/>
        <v>1000</v>
      </c>
      <c r="F141" s="427">
        <f t="shared" si="17"/>
        <v>1000</v>
      </c>
      <c r="G141" s="428">
        <f t="shared" si="17"/>
        <v>1000</v>
      </c>
      <c r="H141" s="346"/>
      <c r="I141" s="346"/>
      <c r="J141" s="346"/>
    </row>
    <row r="142" spans="1:10" ht="15">
      <c r="A142" s="326" t="s">
        <v>31</v>
      </c>
      <c r="B142" s="326">
        <f>Inputs!B78</f>
        <v>0.02941</v>
      </c>
      <c r="C142" s="348"/>
      <c r="D142" s="348"/>
      <c r="E142" s="348"/>
      <c r="F142" s="348"/>
      <c r="G142" s="374"/>
      <c r="H142" s="346"/>
      <c r="I142" s="346"/>
      <c r="J142" s="346"/>
    </row>
    <row r="143" spans="1:10" ht="15">
      <c r="A143" s="326" t="s">
        <v>25</v>
      </c>
      <c r="B143" s="326">
        <f>Inputs!B73</f>
        <v>600</v>
      </c>
      <c r="C143" s="348"/>
      <c r="D143" s="348"/>
      <c r="E143" s="348"/>
      <c r="F143" s="348"/>
      <c r="G143" s="374"/>
      <c r="H143" s="346"/>
      <c r="I143" s="346"/>
      <c r="J143" s="346"/>
    </row>
    <row r="144" spans="1:10" ht="15">
      <c r="A144" s="333" t="s">
        <v>26</v>
      </c>
      <c r="B144" s="326">
        <f>Inputs!B74</f>
        <v>5</v>
      </c>
      <c r="C144" s="348"/>
      <c r="D144" s="348"/>
      <c r="E144" s="348"/>
      <c r="F144" s="348"/>
      <c r="G144" s="374"/>
      <c r="H144" s="346"/>
      <c r="I144" s="346"/>
      <c r="J144" s="346"/>
    </row>
    <row r="145" spans="1:10" ht="15">
      <c r="A145" s="333" t="s">
        <v>27</v>
      </c>
      <c r="B145" s="326">
        <f>Inputs!B75</f>
        <v>0.95</v>
      </c>
      <c r="C145" s="348"/>
      <c r="D145" s="348"/>
      <c r="E145" s="348"/>
      <c r="F145" s="348"/>
      <c r="G145" s="374"/>
      <c r="H145" s="346"/>
      <c r="I145" s="346"/>
      <c r="J145" s="346"/>
    </row>
    <row r="146" spans="1:10" ht="33.75" customHeight="1" thickBot="1">
      <c r="A146" s="334" t="s">
        <v>42</v>
      </c>
      <c r="B146" s="329">
        <f aca="true" t="shared" si="18" ref="B146:G146">($B$126*$B$142*B141)+(($B$144*B141/3600)*($B$143/1000)*$B$145)</f>
        <v>14.132042666666665</v>
      </c>
      <c r="C146" s="330">
        <f t="shared" si="18"/>
        <v>14.132042666666665</v>
      </c>
      <c r="D146" s="330">
        <f t="shared" si="18"/>
        <v>14.132042666666665</v>
      </c>
      <c r="E146" s="330">
        <f t="shared" si="18"/>
        <v>14.132042666666665</v>
      </c>
      <c r="F146" s="330">
        <f t="shared" si="18"/>
        <v>14.132042666666665</v>
      </c>
      <c r="G146" s="331">
        <f t="shared" si="18"/>
        <v>14.132042666666665</v>
      </c>
      <c r="H146" s="346"/>
      <c r="I146" s="346"/>
      <c r="J146" s="346"/>
    </row>
    <row r="147" spans="1:10" ht="15">
      <c r="A147" s="429"/>
      <c r="B147" s="430"/>
      <c r="C147" s="430"/>
      <c r="D147" s="430"/>
      <c r="E147" s="430"/>
      <c r="F147" s="430"/>
      <c r="G147" s="430"/>
      <c r="H147" s="346"/>
      <c r="I147" s="346"/>
      <c r="J147" s="346"/>
    </row>
    <row r="148" spans="1:10" ht="15.75" thickBot="1">
      <c r="A148" s="429"/>
      <c r="B148" s="430"/>
      <c r="C148" s="430"/>
      <c r="D148" s="430"/>
      <c r="E148" s="430"/>
      <c r="F148" s="430"/>
      <c r="G148" s="430"/>
      <c r="H148" s="346"/>
      <c r="I148" s="346"/>
      <c r="J148" s="346"/>
    </row>
    <row r="149" spans="1:10" ht="26.25" thickBot="1">
      <c r="A149" s="505" t="s">
        <v>43</v>
      </c>
      <c r="B149" s="506">
        <f aca="true" t="shared" si="19" ref="B149:G149">B127+B137+B146</f>
        <v>59.74684234027346</v>
      </c>
      <c r="C149" s="503">
        <f t="shared" si="19"/>
        <v>59.74684234027346</v>
      </c>
      <c r="D149" s="503">
        <f t="shared" si="19"/>
        <v>59.74684234027346</v>
      </c>
      <c r="E149" s="503">
        <f t="shared" si="19"/>
        <v>59.74684234027346</v>
      </c>
      <c r="F149" s="503">
        <f t="shared" si="19"/>
        <v>59.74684234027346</v>
      </c>
      <c r="G149" s="504">
        <f t="shared" si="19"/>
        <v>59.74684234027346</v>
      </c>
      <c r="H149" s="346"/>
      <c r="I149" s="346"/>
      <c r="J149" s="346"/>
    </row>
    <row r="150" spans="1:10" ht="15">
      <c r="A150" s="429"/>
      <c r="B150" s="346"/>
      <c r="C150" s="346"/>
      <c r="D150" s="346"/>
      <c r="E150" s="346"/>
      <c r="F150" s="346"/>
      <c r="G150" s="346"/>
      <c r="H150" s="346"/>
      <c r="I150" s="346"/>
      <c r="J150" s="346"/>
    </row>
    <row r="151" spans="1:10" ht="15">
      <c r="A151" s="429"/>
      <c r="B151" s="346"/>
      <c r="C151" s="346"/>
      <c r="D151" s="346"/>
      <c r="E151" s="346"/>
      <c r="F151" s="346"/>
      <c r="G151" s="346"/>
      <c r="H151" s="346"/>
      <c r="I151" s="346"/>
      <c r="J151" s="346"/>
    </row>
    <row r="152" spans="1:12" s="260" customFormat="1" ht="15.75" thickBot="1">
      <c r="A152" s="431" t="s">
        <v>46</v>
      </c>
      <c r="B152" s="349"/>
      <c r="C152" s="349"/>
      <c r="D152" s="349"/>
      <c r="E152" s="349"/>
      <c r="F152" s="349"/>
      <c r="G152" s="349"/>
      <c r="H152" s="349"/>
      <c r="I152" s="349"/>
      <c r="J152" s="349"/>
      <c r="L152" s="338"/>
    </row>
    <row r="153" spans="1:12" s="260" customFormat="1" ht="15">
      <c r="A153" s="432" t="s">
        <v>44</v>
      </c>
      <c r="B153" s="433">
        <f>Inputs!B80</f>
        <v>0.000120004800192008</v>
      </c>
      <c r="C153" s="433"/>
      <c r="D153" s="433"/>
      <c r="E153" s="433"/>
      <c r="F153" s="433"/>
      <c r="G153" s="434"/>
      <c r="H153" s="349"/>
      <c r="I153" s="349"/>
      <c r="J153" s="349"/>
      <c r="L153" s="338"/>
    </row>
    <row r="154" spans="1:12" ht="15.75" thickBot="1">
      <c r="A154" s="339" t="s">
        <v>45</v>
      </c>
      <c r="B154" s="340">
        <f aca="true" t="shared" si="20" ref="B154:G154">$B$153*B141</f>
        <v>0.120004800192008</v>
      </c>
      <c r="C154" s="340">
        <f t="shared" si="20"/>
        <v>0.120004800192008</v>
      </c>
      <c r="D154" s="340">
        <f t="shared" si="20"/>
        <v>0.120004800192008</v>
      </c>
      <c r="E154" s="340">
        <f t="shared" si="20"/>
        <v>0.120004800192008</v>
      </c>
      <c r="F154" s="340">
        <f t="shared" si="20"/>
        <v>0.120004800192008</v>
      </c>
      <c r="G154" s="341">
        <f t="shared" si="20"/>
        <v>0.120004800192008</v>
      </c>
      <c r="H154" s="346"/>
      <c r="I154" s="346"/>
      <c r="J154" s="11"/>
      <c r="K154" s="11"/>
      <c r="L154" s="11"/>
    </row>
    <row r="155" spans="1:11" ht="15">
      <c r="A155" s="429"/>
      <c r="B155" s="346"/>
      <c r="C155" s="346"/>
      <c r="D155" s="346"/>
      <c r="E155" s="346"/>
      <c r="F155" s="346"/>
      <c r="G155" s="346"/>
      <c r="H155" s="346"/>
      <c r="I155" s="346"/>
      <c r="J155" s="11"/>
      <c r="K155" s="11"/>
    </row>
    <row r="156" spans="1:11" ht="15">
      <c r="A156" s="346"/>
      <c r="B156" s="346"/>
      <c r="C156" s="346"/>
      <c r="D156" s="346"/>
      <c r="E156" s="346"/>
      <c r="F156" s="346"/>
      <c r="G156" s="346"/>
      <c r="H156" s="11"/>
      <c r="I156" s="11"/>
      <c r="J156" s="11"/>
      <c r="K156" s="11"/>
    </row>
    <row r="157" spans="1:10" ht="15">
      <c r="A157" s="346"/>
      <c r="B157" s="346"/>
      <c r="C157" s="346"/>
      <c r="D157" s="346"/>
      <c r="E157" s="346"/>
      <c r="F157" s="346"/>
      <c r="G157" s="346"/>
      <c r="H157" s="346"/>
      <c r="I157" s="346"/>
      <c r="J157" s="346"/>
    </row>
    <row r="158" spans="1:10" ht="15">
      <c r="A158" s="346"/>
      <c r="B158" s="346"/>
      <c r="C158" s="346"/>
      <c r="D158" s="346"/>
      <c r="E158" s="346"/>
      <c r="F158" s="346"/>
      <c r="G158" s="346"/>
      <c r="H158" s="346"/>
      <c r="I158" s="346"/>
      <c r="J158" s="346"/>
    </row>
    <row r="159" spans="1:10" ht="15">
      <c r="A159" s="346"/>
      <c r="B159" s="346"/>
      <c r="C159" s="346"/>
      <c r="D159" s="346"/>
      <c r="E159" s="346"/>
      <c r="F159" s="346"/>
      <c r="G159" s="346"/>
      <c r="H159" s="346"/>
      <c r="I159" s="346"/>
      <c r="J159" s="346"/>
    </row>
    <row r="160" spans="1:10" ht="15">
      <c r="A160" s="346"/>
      <c r="B160" s="346"/>
      <c r="C160" s="346"/>
      <c r="D160" s="346"/>
      <c r="E160" s="346"/>
      <c r="F160" s="346"/>
      <c r="G160" s="346"/>
      <c r="H160" s="346"/>
      <c r="I160" s="346"/>
      <c r="J160" s="346"/>
    </row>
    <row r="161" spans="1:10" ht="15">
      <c r="A161" s="346"/>
      <c r="B161" s="346"/>
      <c r="C161" s="346"/>
      <c r="D161" s="346"/>
      <c r="E161" s="346"/>
      <c r="F161" s="346"/>
      <c r="G161" s="346"/>
      <c r="H161" s="346"/>
      <c r="I161" s="346"/>
      <c r="J161" s="346"/>
    </row>
    <row r="162" spans="1:10" ht="15">
      <c r="A162" s="346"/>
      <c r="B162" s="346"/>
      <c r="C162" s="346"/>
      <c r="D162" s="346"/>
      <c r="E162" s="346"/>
      <c r="F162" s="346"/>
      <c r="G162" s="346"/>
      <c r="H162" s="346"/>
      <c r="I162" s="346"/>
      <c r="J162" s="346"/>
    </row>
    <row r="163" spans="1:10" ht="15">
      <c r="A163" s="342"/>
      <c r="B163" s="435"/>
      <c r="C163" s="436"/>
      <c r="D163" s="9"/>
      <c r="E163" s="9"/>
      <c r="F163" s="9"/>
      <c r="G163" s="10"/>
      <c r="H163" s="346"/>
      <c r="I163" s="346"/>
      <c r="J163" s="346"/>
    </row>
    <row r="164" spans="1:10" ht="15">
      <c r="A164" s="346"/>
      <c r="B164" s="348"/>
      <c r="C164" s="348"/>
      <c r="D164" s="348"/>
      <c r="E164" s="348"/>
      <c r="F164" s="346"/>
      <c r="G164" s="346"/>
      <c r="H164" s="346"/>
      <c r="I164" s="346"/>
      <c r="J164" s="346"/>
    </row>
    <row r="165" spans="1:10" ht="15">
      <c r="A165" s="346"/>
      <c r="B165" s="346"/>
      <c r="C165" s="346"/>
      <c r="D165" s="346"/>
      <c r="E165" s="346"/>
      <c r="F165" s="346"/>
      <c r="G165" s="346"/>
      <c r="H165" s="346"/>
      <c r="I165" s="346"/>
      <c r="J165" s="346"/>
    </row>
    <row r="166" spans="1:10" ht="15">
      <c r="A166" s="346"/>
      <c r="B166" s="346"/>
      <c r="C166" s="346"/>
      <c r="D166" s="346"/>
      <c r="E166" s="346"/>
      <c r="F166" s="346"/>
      <c r="G166" s="346"/>
      <c r="H166" s="346"/>
      <c r="I166" s="346"/>
      <c r="J166" s="346"/>
    </row>
    <row r="167" spans="1:10" ht="15">
      <c r="A167" s="346"/>
      <c r="B167" s="346"/>
      <c r="C167" s="346"/>
      <c r="D167" s="346"/>
      <c r="E167" s="346"/>
      <c r="F167" s="346"/>
      <c r="G167" s="346"/>
      <c r="H167" s="346"/>
      <c r="I167" s="346"/>
      <c r="J167" s="346"/>
    </row>
    <row r="168" spans="1:10" ht="15">
      <c r="A168" s="346"/>
      <c r="B168" s="346"/>
      <c r="C168" s="346"/>
      <c r="D168" s="346"/>
      <c r="E168" s="346"/>
      <c r="F168" s="346"/>
      <c r="G168" s="346"/>
      <c r="H168" s="346"/>
      <c r="I168" s="346"/>
      <c r="J168" s="346"/>
    </row>
    <row r="169" spans="1:10" ht="15">
      <c r="A169" s="346"/>
      <c r="B169" s="346"/>
      <c r="C169" s="346"/>
      <c r="D169" s="346"/>
      <c r="E169" s="346"/>
      <c r="F169" s="346"/>
      <c r="G169" s="346"/>
      <c r="H169" s="346"/>
      <c r="I169" s="346"/>
      <c r="J169" s="346"/>
    </row>
    <row r="170" spans="1:10" ht="15">
      <c r="A170" s="346"/>
      <c r="B170" s="346"/>
      <c r="C170" s="346"/>
      <c r="D170" s="346"/>
      <c r="E170" s="346"/>
      <c r="F170" s="346"/>
      <c r="G170" s="346"/>
      <c r="H170" s="346"/>
      <c r="I170" s="346"/>
      <c r="J170" s="346"/>
    </row>
    <row r="171" spans="1:10" ht="15">
      <c r="A171" s="346"/>
      <c r="B171" s="346"/>
      <c r="C171" s="346"/>
      <c r="D171" s="346"/>
      <c r="E171" s="346"/>
      <c r="F171" s="346"/>
      <c r="G171" s="346"/>
      <c r="H171" s="346"/>
      <c r="I171" s="346"/>
      <c r="J171" s="346"/>
    </row>
    <row r="172" spans="1:10" ht="15">
      <c r="A172" s="346"/>
      <c r="B172" s="346"/>
      <c r="C172" s="346"/>
      <c r="D172" s="346"/>
      <c r="E172" s="346"/>
      <c r="F172" s="346"/>
      <c r="G172" s="346"/>
      <c r="H172" s="346"/>
      <c r="I172" s="346"/>
      <c r="J172" s="346"/>
    </row>
    <row r="173" spans="1:10" ht="15">
      <c r="A173" s="346"/>
      <c r="B173" s="346"/>
      <c r="C173" s="346"/>
      <c r="D173" s="346"/>
      <c r="E173" s="346"/>
      <c r="F173" s="346"/>
      <c r="G173" s="346"/>
      <c r="H173" s="346"/>
      <c r="I173" s="346"/>
      <c r="J173" s="346"/>
    </row>
    <row r="174" spans="1:10" ht="15">
      <c r="A174" s="346"/>
      <c r="B174" s="346"/>
      <c r="C174" s="346"/>
      <c r="D174" s="346"/>
      <c r="E174" s="346"/>
      <c r="F174" s="346"/>
      <c r="G174" s="346"/>
      <c r="H174" s="346"/>
      <c r="I174" s="346"/>
      <c r="J174" s="346"/>
    </row>
    <row r="175" spans="1:10" ht="15">
      <c r="A175" s="346"/>
      <c r="B175" s="346"/>
      <c r="C175" s="346"/>
      <c r="D175" s="346"/>
      <c r="E175" s="346"/>
      <c r="F175" s="346"/>
      <c r="G175" s="346"/>
      <c r="H175" s="346"/>
      <c r="I175" s="346"/>
      <c r="J175" s="346"/>
    </row>
    <row r="176" spans="1:10" ht="15">
      <c r="A176" s="346"/>
      <c r="B176" s="346"/>
      <c r="C176" s="346"/>
      <c r="D176" s="346"/>
      <c r="E176" s="346"/>
      <c r="F176" s="346"/>
      <c r="G176" s="346"/>
      <c r="H176" s="346"/>
      <c r="J176" s="346"/>
    </row>
  </sheetData>
  <sheetProtection/>
  <mergeCells count="2">
    <mergeCell ref="A4:H6"/>
    <mergeCell ref="A1:J2"/>
  </mergeCells>
  <printOptions/>
  <pageMargins left="0.7" right="0.7" top="0.75" bottom="0.75" header="0.3" footer="0.3"/>
  <pageSetup horizontalDpi="600" verticalDpi="600" orientation="portrait" scale="45"/>
  <rowBreaks count="1" manualBreakCount="1">
    <brk id="85" max="255" man="1"/>
  </rowBreaks>
  <colBreaks count="1" manualBreakCount="1">
    <brk id="10" max="65535" man="1"/>
  </colBreaks>
  <ignoredErrors>
    <ignoredError sqref="B114" emptyCellReference="1"/>
  </ignoredErrors>
  <legacyDrawing r:id="rId2"/>
</worksheet>
</file>

<file path=xl/worksheets/sheet5.xml><?xml version="1.0" encoding="utf-8"?>
<worksheet xmlns="http://schemas.openxmlformats.org/spreadsheetml/2006/main" xmlns:r="http://schemas.openxmlformats.org/officeDocument/2006/relationships">
  <dimension ref="A1:M84"/>
  <sheetViews>
    <sheetView tabSelected="1" zoomScalePageLayoutView="0" workbookViewId="0" topLeftCell="A26">
      <selection activeCell="A36" sqref="A36"/>
    </sheetView>
  </sheetViews>
  <sheetFormatPr defaultColWidth="8.75390625" defaultRowHeight="12.75"/>
  <cols>
    <col min="1" max="1" width="33.25390625" style="0" bestFit="1" customWidth="1"/>
    <col min="2" max="2" width="11.625" style="0" customWidth="1"/>
    <col min="3" max="7" width="10.625" style="0" bestFit="1" customWidth="1"/>
    <col min="8" max="16384" width="11.00390625" style="0" customWidth="1"/>
  </cols>
  <sheetData>
    <row r="1" spans="1:13" ht="19.5" customHeight="1">
      <c r="A1" s="551" t="s">
        <v>37</v>
      </c>
      <c r="B1" s="551"/>
      <c r="C1" s="551"/>
      <c r="D1" s="551"/>
      <c r="E1" s="551"/>
      <c r="F1" s="551"/>
      <c r="G1" s="551"/>
      <c r="H1" s="551"/>
      <c r="I1" s="551"/>
      <c r="J1" s="551"/>
      <c r="K1" s="551"/>
      <c r="L1" s="551"/>
      <c r="M1" s="551"/>
    </row>
    <row r="2" spans="1:13" ht="18.75" customHeight="1">
      <c r="A2" s="551"/>
      <c r="B2" s="551"/>
      <c r="C2" s="551"/>
      <c r="D2" s="551"/>
      <c r="E2" s="551"/>
      <c r="F2" s="551"/>
      <c r="G2" s="551"/>
      <c r="H2" s="551"/>
      <c r="I2" s="551"/>
      <c r="J2" s="551"/>
      <c r="K2" s="551"/>
      <c r="L2" s="551"/>
      <c r="M2" s="551"/>
    </row>
    <row r="3" spans="1:12" ht="15" customHeight="1">
      <c r="A3" s="507"/>
      <c r="B3" s="3"/>
      <c r="C3" s="3"/>
      <c r="D3" s="3"/>
      <c r="E3" s="3"/>
      <c r="F3" s="3"/>
      <c r="G3" s="3"/>
      <c r="H3" s="3"/>
      <c r="I3" s="3"/>
      <c r="J3" s="3"/>
      <c r="K3" s="3"/>
      <c r="L3" s="3"/>
    </row>
    <row r="4" spans="1:12" ht="15">
      <c r="A4" s="126" t="s">
        <v>38</v>
      </c>
      <c r="B4" s="3"/>
      <c r="C4" s="3"/>
      <c r="D4" s="3"/>
      <c r="E4" s="3"/>
      <c r="F4" s="3"/>
      <c r="G4" s="3"/>
      <c r="H4" s="3"/>
      <c r="I4" s="3"/>
      <c r="J4" s="3"/>
      <c r="K4" s="3"/>
      <c r="L4" s="3"/>
    </row>
    <row r="5" spans="2:12" ht="15">
      <c r="B5" s="141"/>
      <c r="C5" s="141"/>
      <c r="D5" s="141"/>
      <c r="E5" s="141"/>
      <c r="F5" s="141"/>
      <c r="G5" s="3"/>
      <c r="H5" s="3"/>
      <c r="I5" s="3"/>
      <c r="J5" s="3"/>
      <c r="K5" s="3"/>
      <c r="L5" s="3"/>
    </row>
    <row r="6" spans="1:12" ht="15">
      <c r="A6" s="141"/>
      <c r="B6" s="141"/>
      <c r="C6" s="141"/>
      <c r="D6" s="141"/>
      <c r="E6" s="141"/>
      <c r="F6" s="141"/>
      <c r="G6" s="3"/>
      <c r="H6" s="3"/>
      <c r="I6" s="3"/>
      <c r="J6" s="3"/>
      <c r="K6" s="3"/>
      <c r="L6" s="3"/>
    </row>
    <row r="7" spans="1:12" ht="23.25">
      <c r="A7" s="509" t="s">
        <v>262</v>
      </c>
      <c r="B7" s="450"/>
      <c r="C7" s="450"/>
      <c r="D7" s="450"/>
      <c r="E7" s="450"/>
      <c r="F7" s="450"/>
      <c r="G7" s="451"/>
      <c r="H7" s="3"/>
      <c r="I7" s="3"/>
      <c r="J7" s="3"/>
      <c r="K7" s="3"/>
      <c r="L7" s="3"/>
    </row>
    <row r="8" spans="2:12" ht="15.75" thickBot="1">
      <c r="B8" s="51"/>
      <c r="C8" s="51"/>
      <c r="D8" s="51"/>
      <c r="E8" s="51"/>
      <c r="F8" s="51"/>
      <c r="G8" s="3"/>
      <c r="H8" s="3"/>
      <c r="I8" s="3"/>
      <c r="J8" s="3"/>
      <c r="K8" s="3"/>
      <c r="L8" s="3"/>
    </row>
    <row r="9" spans="1:12" ht="15.75" thickBot="1">
      <c r="A9" s="141"/>
      <c r="B9" s="472" t="s">
        <v>163</v>
      </c>
      <c r="C9" s="472" t="s">
        <v>164</v>
      </c>
      <c r="D9" s="472" t="s">
        <v>165</v>
      </c>
      <c r="E9" s="472" t="s">
        <v>166</v>
      </c>
      <c r="F9" s="472" t="s">
        <v>167</v>
      </c>
      <c r="G9" s="472" t="s">
        <v>168</v>
      </c>
      <c r="H9" s="3"/>
      <c r="I9" s="3"/>
      <c r="J9" s="3"/>
      <c r="K9" s="3"/>
      <c r="L9" s="3"/>
    </row>
    <row r="10" spans="1:12" ht="15">
      <c r="A10" s="485" t="s">
        <v>56</v>
      </c>
      <c r="B10" s="473">
        <f>Calculations!B42</f>
        <v>977.5</v>
      </c>
      <c r="C10" s="473">
        <f>Calculations!C42</f>
        <v>977.5</v>
      </c>
      <c r="D10" s="473">
        <f>Calculations!D42</f>
        <v>977.5</v>
      </c>
      <c r="E10" s="473">
        <f>Calculations!E42</f>
        <v>977.5</v>
      </c>
      <c r="F10" s="473">
        <f>Calculations!F42</f>
        <v>977.5</v>
      </c>
      <c r="G10" s="474">
        <f>Calculations!G42</f>
        <v>977.5</v>
      </c>
      <c r="H10" s="3"/>
      <c r="I10" s="3"/>
      <c r="J10" s="3"/>
      <c r="K10" s="3"/>
      <c r="L10" s="3"/>
    </row>
    <row r="11" spans="1:12" ht="15">
      <c r="A11" s="486" t="s">
        <v>57</v>
      </c>
      <c r="B11" s="475">
        <f>Calculations!B52</f>
        <v>16</v>
      </c>
      <c r="C11" s="475">
        <f>Calculations!C52</f>
        <v>16</v>
      </c>
      <c r="D11" s="475">
        <f>Calculations!D52</f>
        <v>16</v>
      </c>
      <c r="E11" s="475">
        <f>Calculations!E52</f>
        <v>16</v>
      </c>
      <c r="F11" s="475">
        <f>Calculations!F52</f>
        <v>16</v>
      </c>
      <c r="G11" s="476">
        <f>Calculations!G52</f>
        <v>16</v>
      </c>
      <c r="H11" s="3"/>
      <c r="I11" s="3"/>
      <c r="J11" s="3"/>
      <c r="K11" s="3"/>
      <c r="L11" s="3"/>
    </row>
    <row r="12" spans="1:12" ht="15.75" thickBot="1">
      <c r="A12" s="487" t="s">
        <v>0</v>
      </c>
      <c r="B12" s="477">
        <f>Calculations!B73</f>
        <v>154.99999999999997</v>
      </c>
      <c r="C12" s="477">
        <f>Calculations!C73</f>
        <v>154.99999999999997</v>
      </c>
      <c r="D12" s="477">
        <f>Calculations!D73</f>
        <v>154.99999999999997</v>
      </c>
      <c r="E12" s="477">
        <f>Calculations!E73</f>
        <v>154.99999999999997</v>
      </c>
      <c r="F12" s="477">
        <f>Calculations!F73</f>
        <v>154.99999999999997</v>
      </c>
      <c r="G12" s="478">
        <f>Calculations!G73</f>
        <v>154.99999999999997</v>
      </c>
      <c r="H12" s="3"/>
      <c r="I12" s="3"/>
      <c r="J12" s="3"/>
      <c r="K12" s="3"/>
      <c r="L12" s="3"/>
    </row>
    <row r="13" spans="1:12" ht="18" thickBot="1">
      <c r="A13" s="479" t="s">
        <v>1</v>
      </c>
      <c r="B13" s="481">
        <f>Calculations!B75</f>
        <v>1148.5</v>
      </c>
      <c r="C13" s="481">
        <f>Calculations!C75</f>
        <v>1148.5</v>
      </c>
      <c r="D13" s="481">
        <f>Calculations!D75</f>
        <v>1148.5</v>
      </c>
      <c r="E13" s="481">
        <f>Calculations!E75</f>
        <v>1148.5</v>
      </c>
      <c r="F13" s="481">
        <f>Calculations!F75</f>
        <v>1148.5</v>
      </c>
      <c r="G13" s="481">
        <f>Calculations!G75</f>
        <v>1148.5</v>
      </c>
      <c r="H13" s="3"/>
      <c r="I13" s="3"/>
      <c r="J13" s="3"/>
      <c r="K13" s="3"/>
      <c r="L13" s="3"/>
    </row>
    <row r="14" spans="1:12" ht="15">
      <c r="A14" s="51"/>
      <c r="B14" s="468"/>
      <c r="C14" s="468"/>
      <c r="D14" s="468"/>
      <c r="E14" s="468"/>
      <c r="F14" s="468"/>
      <c r="G14" s="468"/>
      <c r="H14" s="3"/>
      <c r="I14" s="3"/>
      <c r="J14" s="3"/>
      <c r="K14" s="3"/>
      <c r="L14" s="3"/>
    </row>
    <row r="15" spans="1:12" ht="15">
      <c r="A15" s="51"/>
      <c r="B15" s="468"/>
      <c r="C15" s="468"/>
      <c r="D15" s="468"/>
      <c r="E15" s="468"/>
      <c r="F15" s="468"/>
      <c r="G15" s="468"/>
      <c r="H15" s="3"/>
      <c r="I15" s="3"/>
      <c r="J15" s="3"/>
      <c r="K15" s="3"/>
      <c r="L15" s="3"/>
    </row>
    <row r="16" spans="1:12" ht="15">
      <c r="A16" s="51"/>
      <c r="B16" s="468"/>
      <c r="C16" s="468"/>
      <c r="D16" s="468"/>
      <c r="E16" s="468"/>
      <c r="F16" s="468"/>
      <c r="G16" s="468"/>
      <c r="H16" s="3"/>
      <c r="I16" s="3"/>
      <c r="J16" s="3"/>
      <c r="K16" s="3"/>
      <c r="L16" s="3"/>
    </row>
    <row r="17" spans="1:12" ht="23.25">
      <c r="A17" s="508" t="s">
        <v>260</v>
      </c>
      <c r="B17" s="469"/>
      <c r="C17" s="469"/>
      <c r="D17" s="469"/>
      <c r="E17" s="470"/>
      <c r="F17" s="470"/>
      <c r="G17" s="471"/>
      <c r="H17" s="3"/>
      <c r="I17" s="3"/>
      <c r="J17" s="3"/>
      <c r="K17" s="3"/>
      <c r="L17" s="3"/>
    </row>
    <row r="18" spans="1:12" ht="15.75" thickBot="1">
      <c r="A18" s="141"/>
      <c r="B18" s="141"/>
      <c r="C18" s="141"/>
      <c r="D18" s="141"/>
      <c r="E18" s="141"/>
      <c r="F18" s="141"/>
      <c r="G18" s="3"/>
      <c r="H18" s="3"/>
      <c r="I18" s="3"/>
      <c r="J18" s="3"/>
      <c r="K18" s="3"/>
      <c r="L18" s="3"/>
    </row>
    <row r="19" spans="1:12" ht="15.75" thickBot="1">
      <c r="A19" s="141"/>
      <c r="B19" s="456" t="s">
        <v>163</v>
      </c>
      <c r="C19" s="456" t="s">
        <v>164</v>
      </c>
      <c r="D19" s="456" t="s">
        <v>165</v>
      </c>
      <c r="E19" s="456" t="s">
        <v>166</v>
      </c>
      <c r="F19" s="456" t="s">
        <v>167</v>
      </c>
      <c r="G19" s="456" t="s">
        <v>168</v>
      </c>
      <c r="H19" s="3"/>
      <c r="I19" s="3"/>
      <c r="J19" s="3"/>
      <c r="K19" s="3"/>
      <c r="L19" s="3"/>
    </row>
    <row r="20" spans="1:12" ht="30">
      <c r="A20" s="488" t="s">
        <v>54</v>
      </c>
      <c r="B20" s="458">
        <f>Calculations!B85</f>
        <v>0</v>
      </c>
      <c r="C20" s="458">
        <f>Calculations!C85</f>
        <v>0</v>
      </c>
      <c r="D20" s="458">
        <f>Calculations!D85</f>
        <v>0</v>
      </c>
      <c r="E20" s="458">
        <f>Calculations!E85</f>
        <v>0</v>
      </c>
      <c r="F20" s="458">
        <f>Calculations!F85</f>
        <v>0</v>
      </c>
      <c r="G20" s="459">
        <f>Calculations!G85</f>
        <v>0</v>
      </c>
      <c r="H20" s="3"/>
      <c r="I20" s="3"/>
      <c r="J20" s="3"/>
      <c r="K20" s="3"/>
      <c r="L20" s="3"/>
    </row>
    <row r="21" spans="1:12" ht="15">
      <c r="A21" s="489" t="s">
        <v>53</v>
      </c>
      <c r="B21" s="460">
        <f>Calculations!B90</f>
        <v>350</v>
      </c>
      <c r="C21" s="460">
        <f>Calculations!C90</f>
        <v>35</v>
      </c>
      <c r="D21" s="460">
        <f>Calculations!D90</f>
        <v>0</v>
      </c>
      <c r="E21" s="460">
        <f>Calculations!E90</f>
        <v>0</v>
      </c>
      <c r="F21" s="460">
        <f>Calculations!F90</f>
        <v>0</v>
      </c>
      <c r="G21" s="461">
        <f>Calculations!G90</f>
        <v>0</v>
      </c>
      <c r="H21" s="3"/>
      <c r="I21" s="3"/>
      <c r="J21" s="3"/>
      <c r="K21" s="3"/>
      <c r="L21" s="3"/>
    </row>
    <row r="22" spans="1:12" ht="15">
      <c r="A22" s="490" t="s">
        <v>36</v>
      </c>
      <c r="B22" s="462">
        <f>Calculations!B103</f>
        <v>6.25</v>
      </c>
      <c r="C22" s="462">
        <f>Calculations!C103</f>
        <v>6.25</v>
      </c>
      <c r="D22" s="462">
        <f>Calculations!D103</f>
        <v>6.25</v>
      </c>
      <c r="E22" s="462">
        <f>Calculations!E103</f>
        <v>6.25</v>
      </c>
      <c r="F22" s="462">
        <f>Calculations!F103</f>
        <v>6.25</v>
      </c>
      <c r="G22" s="463">
        <f>Calculations!G103</f>
        <v>6.25</v>
      </c>
      <c r="H22" s="3"/>
      <c r="I22" s="3"/>
      <c r="J22" s="3"/>
      <c r="K22" s="3"/>
      <c r="L22" s="3"/>
    </row>
    <row r="23" spans="1:12" ht="15.75" thickBot="1">
      <c r="A23" s="491" t="s">
        <v>52</v>
      </c>
      <c r="B23" s="464">
        <f>Calculations!B96</f>
        <v>0</v>
      </c>
      <c r="C23" s="464">
        <f>Calculations!C96</f>
        <v>0</v>
      </c>
      <c r="D23" s="464">
        <f>Calculations!D96</f>
        <v>0</v>
      </c>
      <c r="E23" s="464">
        <f>Calculations!E96</f>
        <v>0</v>
      </c>
      <c r="F23" s="464">
        <f>Calculations!F96</f>
        <v>0</v>
      </c>
      <c r="G23" s="464">
        <f>Calculations!G96</f>
        <v>0</v>
      </c>
      <c r="H23" s="3"/>
      <c r="I23" s="3"/>
      <c r="J23" s="3"/>
      <c r="K23" s="3"/>
      <c r="L23" s="3"/>
    </row>
    <row r="24" spans="1:12" ht="18" thickBot="1">
      <c r="A24" s="484" t="s">
        <v>55</v>
      </c>
      <c r="B24" s="480">
        <f>Calculations!B105</f>
        <v>356.25</v>
      </c>
      <c r="C24" s="480">
        <f>Calculations!C105</f>
        <v>41.25</v>
      </c>
      <c r="D24" s="480">
        <f>Calculations!D105</f>
        <v>6.25</v>
      </c>
      <c r="E24" s="480">
        <f>Calculations!E105</f>
        <v>6.25</v>
      </c>
      <c r="F24" s="480">
        <f>Calculations!F105</f>
        <v>6.25</v>
      </c>
      <c r="G24" s="480">
        <f>Calculations!G105</f>
        <v>6.25</v>
      </c>
      <c r="H24" s="3"/>
      <c r="I24" s="3"/>
      <c r="J24" s="3"/>
      <c r="K24" s="3"/>
      <c r="L24" s="3"/>
    </row>
    <row r="25" spans="1:12" ht="12.75">
      <c r="A25" s="3"/>
      <c r="B25" s="3"/>
      <c r="C25" s="3"/>
      <c r="D25" s="3"/>
      <c r="E25" s="3"/>
      <c r="F25" s="3"/>
      <c r="G25" s="3"/>
      <c r="H25" s="3"/>
      <c r="I25" s="3"/>
      <c r="J25" s="3"/>
      <c r="K25" s="3"/>
      <c r="L25" s="3"/>
    </row>
    <row r="26" spans="1:12" ht="13.5" thickBot="1">
      <c r="A26" s="3"/>
      <c r="B26" s="3"/>
      <c r="C26" s="3"/>
      <c r="D26" s="3"/>
      <c r="E26" s="3"/>
      <c r="F26" s="3"/>
      <c r="G26" s="3"/>
      <c r="H26" s="3"/>
      <c r="I26" s="3"/>
      <c r="J26" s="3"/>
      <c r="K26" s="3"/>
      <c r="L26" s="3"/>
    </row>
    <row r="27" spans="1:12" ht="21.75" thickBot="1">
      <c r="A27" s="510" t="s">
        <v>2</v>
      </c>
      <c r="B27" s="511">
        <f aca="true" t="shared" si="0" ref="B27:G27">B13-B24</f>
        <v>792.25</v>
      </c>
      <c r="C27" s="511">
        <f t="shared" si="0"/>
        <v>1107.25</v>
      </c>
      <c r="D27" s="511">
        <f t="shared" si="0"/>
        <v>1142.25</v>
      </c>
      <c r="E27" s="511">
        <f t="shared" si="0"/>
        <v>1142.25</v>
      </c>
      <c r="F27" s="511">
        <f t="shared" si="0"/>
        <v>1142.25</v>
      </c>
      <c r="G27" s="511">
        <f t="shared" si="0"/>
        <v>1142.25</v>
      </c>
      <c r="H27" s="3"/>
      <c r="I27" s="3"/>
      <c r="J27" s="3"/>
      <c r="K27" s="3"/>
      <c r="L27" s="3"/>
    </row>
    <row r="28" spans="1:12" ht="21.75" thickBot="1">
      <c r="A28" s="512" t="s">
        <v>39</v>
      </c>
      <c r="B28" s="513">
        <f>B27</f>
        <v>792.25</v>
      </c>
      <c r="C28" s="513">
        <f>SUM(B27:C27)</f>
        <v>1899.5</v>
      </c>
      <c r="D28" s="513">
        <f>SUM(B27:D27)</f>
        <v>3041.75</v>
      </c>
      <c r="E28" s="513">
        <f>SUM(B27:E27)</f>
        <v>4184</v>
      </c>
      <c r="F28" s="513">
        <f>SUM(B27:F27)</f>
        <v>5326.25</v>
      </c>
      <c r="G28" s="514">
        <f>SUM(B27:G27)</f>
        <v>6468.5</v>
      </c>
      <c r="H28" s="3"/>
      <c r="I28" s="3"/>
      <c r="J28" s="3"/>
      <c r="K28" s="3"/>
      <c r="L28" s="3"/>
    </row>
    <row r="29" spans="1:12" ht="13.5" thickBot="1">
      <c r="A29" s="3"/>
      <c r="B29" s="3"/>
      <c r="C29" s="3"/>
      <c r="D29" s="3"/>
      <c r="E29" s="3"/>
      <c r="F29" s="3"/>
      <c r="G29" s="3"/>
      <c r="H29" s="3"/>
      <c r="I29" s="3"/>
      <c r="J29" s="3"/>
      <c r="K29" s="3"/>
      <c r="L29" s="3"/>
    </row>
    <row r="30" spans="1:12" ht="13.5" thickBot="1">
      <c r="A30" s="3"/>
      <c r="B30" s="574" t="s">
        <v>364</v>
      </c>
      <c r="C30" s="574" t="s">
        <v>362</v>
      </c>
      <c r="D30" s="574"/>
      <c r="E30" s="574"/>
      <c r="F30" s="574"/>
      <c r="G30" s="574"/>
      <c r="H30" s="3"/>
      <c r="I30" s="3"/>
      <c r="J30" s="3"/>
      <c r="K30" s="3"/>
      <c r="L30" s="3"/>
    </row>
    <row r="31" spans="1:12" ht="21.75" thickBot="1">
      <c r="A31" s="510" t="s">
        <v>363</v>
      </c>
      <c r="B31" s="577"/>
      <c r="C31" s="575" t="s">
        <v>164</v>
      </c>
      <c r="D31" s="576" t="s">
        <v>165</v>
      </c>
      <c r="E31" s="576" t="s">
        <v>166</v>
      </c>
      <c r="F31" s="576" t="s">
        <v>167</v>
      </c>
      <c r="G31" s="576" t="s">
        <v>365</v>
      </c>
      <c r="H31" s="3"/>
      <c r="I31" s="3"/>
      <c r="J31" s="3"/>
      <c r="K31" s="3"/>
      <c r="L31" s="3"/>
    </row>
    <row r="32" spans="1:12" ht="13.5" thickBot="1">
      <c r="A32" s="576" t="s">
        <v>362</v>
      </c>
      <c r="B32" s="578">
        <f>-B24</f>
        <v>-356.25</v>
      </c>
      <c r="C32" s="579">
        <f>C28</f>
        <v>1899.5</v>
      </c>
      <c r="D32" s="579">
        <f>D28</f>
        <v>3041.75</v>
      </c>
      <c r="E32" s="579">
        <f>E28</f>
        <v>4184</v>
      </c>
      <c r="F32" s="579">
        <f>F28</f>
        <v>5326.25</v>
      </c>
      <c r="G32" s="579">
        <f>G28</f>
        <v>6468.5</v>
      </c>
      <c r="H32" s="3"/>
      <c r="I32" s="3"/>
      <c r="J32" s="3"/>
      <c r="K32" s="3"/>
      <c r="L32" s="3"/>
    </row>
    <row r="33" spans="1:12" ht="13.5" thickBot="1">
      <c r="A33" s="3"/>
      <c r="F33" s="3"/>
      <c r="G33" s="3"/>
      <c r="H33" s="3"/>
      <c r="I33" s="3"/>
      <c r="J33" s="3"/>
      <c r="K33" s="3"/>
      <c r="L33" s="3"/>
    </row>
    <row r="34" spans="1:12" ht="12.75">
      <c r="A34" s="3"/>
      <c r="B34" s="554" t="s">
        <v>40</v>
      </c>
      <c r="C34" s="555"/>
      <c r="D34" s="555" t="s">
        <v>41</v>
      </c>
      <c r="E34" s="556"/>
      <c r="F34" s="3"/>
      <c r="G34" s="3"/>
      <c r="H34" s="3"/>
      <c r="I34" s="3"/>
      <c r="J34" s="3"/>
      <c r="K34" s="3"/>
      <c r="L34" s="3"/>
    </row>
    <row r="35" spans="1:12" ht="12.75">
      <c r="A35" s="3"/>
      <c r="B35" s="568">
        <f>ABS(B27/C27)</f>
        <v>0.7155114021223753</v>
      </c>
      <c r="C35" s="569"/>
      <c r="D35" s="516">
        <f>IRR(B32:G32,0.1)</f>
        <v>5.8761533153134335</v>
      </c>
      <c r="E35" s="517"/>
      <c r="F35" s="3"/>
      <c r="G35" s="3"/>
      <c r="H35" s="3"/>
      <c r="I35" s="3"/>
      <c r="J35" s="3"/>
      <c r="K35" s="3"/>
      <c r="L35" s="3"/>
    </row>
    <row r="36" spans="1:12" ht="12.75">
      <c r="A36" s="3"/>
      <c r="B36" s="570"/>
      <c r="C36" s="571"/>
      <c r="D36" s="518"/>
      <c r="E36" s="519"/>
      <c r="F36" s="3"/>
      <c r="G36" s="3"/>
      <c r="H36" s="3"/>
      <c r="I36" s="3"/>
      <c r="J36" s="3"/>
      <c r="K36" s="3"/>
      <c r="L36" s="3"/>
    </row>
    <row r="37" spans="1:12" ht="13.5" thickBot="1">
      <c r="A37" s="3"/>
      <c r="B37" s="572"/>
      <c r="C37" s="573"/>
      <c r="D37" s="520"/>
      <c r="E37" s="521"/>
      <c r="F37" s="3"/>
      <c r="G37" s="3"/>
      <c r="H37" s="3"/>
      <c r="I37" s="3"/>
      <c r="J37" s="3"/>
      <c r="K37" s="3"/>
      <c r="L37" s="3"/>
    </row>
    <row r="38" spans="1:12" ht="12.75">
      <c r="A38" s="3"/>
      <c r="B38" s="3"/>
      <c r="C38" s="3"/>
      <c r="D38" s="3"/>
      <c r="E38" s="3"/>
      <c r="F38" s="3"/>
      <c r="G38" s="3"/>
      <c r="H38" s="3"/>
      <c r="I38" s="3"/>
      <c r="J38" s="3"/>
      <c r="K38" s="3"/>
      <c r="L38" s="3"/>
    </row>
    <row r="39" spans="1:12" ht="12.75">
      <c r="A39" s="3"/>
      <c r="B39" s="3"/>
      <c r="C39" s="3"/>
      <c r="D39" s="3"/>
      <c r="E39" s="3"/>
      <c r="F39" s="3"/>
      <c r="G39" s="3"/>
      <c r="H39" s="3"/>
      <c r="I39" s="3"/>
      <c r="J39" s="3"/>
      <c r="K39" s="3"/>
      <c r="L39" s="3"/>
    </row>
    <row r="40" spans="2:12" ht="15">
      <c r="B40" s="457"/>
      <c r="C40" s="145"/>
      <c r="D40" s="145"/>
      <c r="E40" s="141"/>
      <c r="F40" s="141"/>
      <c r="G40" s="3"/>
      <c r="H40" s="3"/>
      <c r="I40" s="3"/>
      <c r="J40" s="3"/>
      <c r="K40" s="3"/>
      <c r="L40" s="3"/>
    </row>
    <row r="41" spans="1:12" ht="23.25">
      <c r="A41" s="492" t="s">
        <v>240</v>
      </c>
      <c r="B41" s="493"/>
      <c r="C41" s="493"/>
      <c r="D41" s="493"/>
      <c r="E41" s="494"/>
      <c r="F41" s="494"/>
      <c r="G41" s="495"/>
      <c r="H41" s="3"/>
      <c r="I41" s="3"/>
      <c r="J41" s="3"/>
      <c r="K41" s="3"/>
      <c r="L41" s="3"/>
    </row>
    <row r="42" spans="1:12" ht="15.75" thickBot="1">
      <c r="A42" s="141"/>
      <c r="B42" s="141"/>
      <c r="C42" s="141"/>
      <c r="D42" s="141"/>
      <c r="E42" s="141"/>
      <c r="F42" s="141"/>
      <c r="G42" s="3"/>
      <c r="H42" s="3"/>
      <c r="I42" s="3"/>
      <c r="J42" s="3"/>
      <c r="K42" s="3"/>
      <c r="L42" s="3"/>
    </row>
    <row r="43" spans="1:12" ht="15.75" thickBot="1">
      <c r="A43" s="452"/>
      <c r="B43" s="456" t="s">
        <v>163</v>
      </c>
      <c r="C43" s="456" t="s">
        <v>164</v>
      </c>
      <c r="D43" s="456" t="s">
        <v>165</v>
      </c>
      <c r="E43" s="456" t="s">
        <v>166</v>
      </c>
      <c r="F43" s="456" t="s">
        <v>167</v>
      </c>
      <c r="G43" s="456" t="s">
        <v>168</v>
      </c>
      <c r="H43" s="3"/>
      <c r="I43" s="3"/>
      <c r="J43" s="3"/>
      <c r="K43" s="3"/>
      <c r="L43" s="3"/>
    </row>
    <row r="44" spans="1:12" ht="12.75">
      <c r="A44" s="501" t="s">
        <v>47</v>
      </c>
      <c r="B44" s="454">
        <f>Calculations!B127</f>
        <v>34.0333812</v>
      </c>
      <c r="C44" s="454">
        <f>Calculations!C127</f>
        <v>34.0333812</v>
      </c>
      <c r="D44" s="454">
        <f>Calculations!D127</f>
        <v>34.0333812</v>
      </c>
      <c r="E44" s="454">
        <f>Calculations!E127</f>
        <v>34.0333812</v>
      </c>
      <c r="F44" s="454">
        <f>Calculations!F127</f>
        <v>34.0333812</v>
      </c>
      <c r="G44" s="454">
        <f>Calculations!G127</f>
        <v>34.0333812</v>
      </c>
      <c r="H44" s="3"/>
      <c r="I44" s="3"/>
      <c r="J44" s="3"/>
      <c r="K44" s="3"/>
      <c r="L44" s="3"/>
    </row>
    <row r="45" spans="1:12" ht="12.75">
      <c r="A45" s="502" t="s">
        <v>48</v>
      </c>
      <c r="B45" s="455">
        <f>Calculations!B137</f>
        <v>11.5814184736068</v>
      </c>
      <c r="C45" s="455">
        <f>Calculations!C137</f>
        <v>11.5814184736068</v>
      </c>
      <c r="D45" s="455">
        <f>Calculations!D137</f>
        <v>11.5814184736068</v>
      </c>
      <c r="E45" s="455">
        <f>Calculations!E137</f>
        <v>11.5814184736068</v>
      </c>
      <c r="F45" s="455">
        <f>Calculations!F137</f>
        <v>11.5814184736068</v>
      </c>
      <c r="G45" s="455">
        <f>Calculations!G137</f>
        <v>11.5814184736068</v>
      </c>
      <c r="H45" s="3"/>
      <c r="I45" s="3"/>
      <c r="J45" s="3"/>
      <c r="K45" s="3"/>
      <c r="L45" s="3"/>
    </row>
    <row r="46" spans="1:12" ht="12.75">
      <c r="A46" s="502" t="s">
        <v>49</v>
      </c>
      <c r="B46" s="455">
        <f>Calculations!B146</f>
        <v>14.132042666666665</v>
      </c>
      <c r="C46" s="455">
        <f>Calculations!C146</f>
        <v>14.132042666666665</v>
      </c>
      <c r="D46" s="455">
        <f>Calculations!D146</f>
        <v>14.132042666666665</v>
      </c>
      <c r="E46" s="455">
        <f>Calculations!E146</f>
        <v>14.132042666666665</v>
      </c>
      <c r="F46" s="455">
        <f>Calculations!F146</f>
        <v>14.132042666666665</v>
      </c>
      <c r="G46" s="455">
        <f>Calculations!G146</f>
        <v>14.132042666666665</v>
      </c>
      <c r="H46" s="3"/>
      <c r="I46" s="3"/>
      <c r="J46" s="3"/>
      <c r="K46" s="3"/>
      <c r="L46" s="3"/>
    </row>
    <row r="47" spans="1:12" ht="25.5">
      <c r="A47" s="496" t="s">
        <v>50</v>
      </c>
      <c r="B47" s="497">
        <f>Calculations!B149</f>
        <v>59.74684234027346</v>
      </c>
      <c r="C47" s="497">
        <f>Calculations!C149</f>
        <v>59.74684234027346</v>
      </c>
      <c r="D47" s="497">
        <f>Calculations!D149</f>
        <v>59.74684234027346</v>
      </c>
      <c r="E47" s="497">
        <f>Calculations!E149</f>
        <v>59.74684234027346</v>
      </c>
      <c r="F47" s="497">
        <f>Calculations!F149</f>
        <v>59.74684234027346</v>
      </c>
      <c r="G47" s="497">
        <f>Calculations!G149</f>
        <v>59.74684234027346</v>
      </c>
      <c r="H47" s="3"/>
      <c r="I47" s="3"/>
      <c r="J47" s="3"/>
      <c r="K47" s="3"/>
      <c r="L47" s="3"/>
    </row>
    <row r="48" spans="1:12" ht="18" thickBot="1">
      <c r="A48" s="498" t="s">
        <v>51</v>
      </c>
      <c r="B48" s="500">
        <f>Calculations!B154</f>
        <v>0.120004800192008</v>
      </c>
      <c r="C48" s="500">
        <f>Calculations!C154</f>
        <v>0.120004800192008</v>
      </c>
      <c r="D48" s="500">
        <f>Calculations!D154</f>
        <v>0.120004800192008</v>
      </c>
      <c r="E48" s="500">
        <f>Calculations!E154</f>
        <v>0.120004800192008</v>
      </c>
      <c r="F48" s="500">
        <f>Calculations!F154</f>
        <v>0.120004800192008</v>
      </c>
      <c r="G48" s="500">
        <f>Calculations!G154</f>
        <v>0.120004800192008</v>
      </c>
      <c r="H48" s="3"/>
      <c r="I48" s="3"/>
      <c r="J48" s="3"/>
      <c r="K48" s="3"/>
      <c r="L48" s="3"/>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5">
      <c r="A55" s="194"/>
      <c r="B55" s="453"/>
      <c r="C55" s="141"/>
      <c r="D55" s="141"/>
      <c r="E55" s="141"/>
      <c r="F55" s="141"/>
      <c r="G55" s="3"/>
      <c r="H55" s="3"/>
      <c r="I55" s="3"/>
      <c r="J55" s="3"/>
      <c r="K55" s="3"/>
      <c r="L55" s="3"/>
    </row>
    <row r="56" spans="1:12" ht="15">
      <c r="A56" s="141"/>
      <c r="B56" s="141"/>
      <c r="C56" s="141"/>
      <c r="D56" s="141"/>
      <c r="E56" s="141"/>
      <c r="F56" s="141"/>
      <c r="G56" s="3"/>
      <c r="H56" s="3"/>
      <c r="I56" s="3"/>
      <c r="J56" s="3"/>
      <c r="K56" s="3"/>
      <c r="L56" s="3"/>
    </row>
    <row r="57" spans="1:12" ht="15">
      <c r="A57" s="141"/>
      <c r="B57" s="141"/>
      <c r="C57" s="141"/>
      <c r="D57" s="141"/>
      <c r="E57" s="141"/>
      <c r="F57" s="141"/>
      <c r="G57" s="3"/>
      <c r="H57" s="3"/>
      <c r="I57" s="3"/>
      <c r="J57" s="3"/>
      <c r="K57" s="3"/>
      <c r="L57" s="3"/>
    </row>
    <row r="58" spans="1:12" ht="15">
      <c r="A58" s="141"/>
      <c r="B58" s="141"/>
      <c r="C58" s="141"/>
      <c r="D58" s="141"/>
      <c r="E58" s="141"/>
      <c r="F58" s="141"/>
      <c r="G58" s="3"/>
      <c r="H58" s="3"/>
      <c r="I58" s="3"/>
      <c r="J58" s="3"/>
      <c r="K58" s="3"/>
      <c r="L58" s="3"/>
    </row>
    <row r="59" spans="1:12" ht="12.75">
      <c r="A59" s="3"/>
      <c r="B59" s="3"/>
      <c r="C59" s="3"/>
      <c r="D59" s="3"/>
      <c r="E59" s="3"/>
      <c r="F59" s="3"/>
      <c r="G59" s="3"/>
      <c r="H59" s="3"/>
      <c r="I59" s="3"/>
      <c r="J59" s="3"/>
      <c r="K59" s="3"/>
      <c r="L59" s="3"/>
    </row>
    <row r="60" spans="1:12" ht="12.75">
      <c r="A60" s="3"/>
      <c r="B60" s="3"/>
      <c r="C60" s="3"/>
      <c r="D60" s="3"/>
      <c r="E60" s="3"/>
      <c r="F60" s="3"/>
      <c r="G60" s="3"/>
      <c r="H60" s="3"/>
      <c r="I60" s="3"/>
      <c r="J60" s="3"/>
      <c r="K60" s="3"/>
      <c r="L60" s="3"/>
    </row>
    <row r="61" spans="1:12" ht="12.75">
      <c r="A61" s="3"/>
      <c r="B61" s="3"/>
      <c r="C61" s="3"/>
      <c r="D61" s="3"/>
      <c r="E61" s="3"/>
      <c r="F61" s="3"/>
      <c r="G61" s="3"/>
      <c r="H61" s="3"/>
      <c r="I61" s="3"/>
      <c r="J61" s="3"/>
      <c r="K61" s="3"/>
      <c r="L61" s="3"/>
    </row>
    <row r="62" spans="1:12" ht="12.75">
      <c r="A62" s="3"/>
      <c r="B62" s="3"/>
      <c r="C62" s="3"/>
      <c r="D62" s="3"/>
      <c r="E62" s="3"/>
      <c r="F62" s="3"/>
      <c r="G62" s="3"/>
      <c r="H62" s="3"/>
      <c r="I62" s="3"/>
      <c r="J62" s="3"/>
      <c r="K62" s="3"/>
      <c r="L62" s="3"/>
    </row>
    <row r="63" spans="1:12" ht="12.75">
      <c r="A63" s="3"/>
      <c r="B63" s="3"/>
      <c r="C63" s="3"/>
      <c r="D63" s="3"/>
      <c r="E63" s="3"/>
      <c r="F63" s="3"/>
      <c r="G63" s="3"/>
      <c r="H63" s="3"/>
      <c r="I63" s="3"/>
      <c r="J63" s="3"/>
      <c r="K63" s="3"/>
      <c r="L63" s="3"/>
    </row>
    <row r="64" spans="1:12" ht="12.75">
      <c r="A64" s="3"/>
      <c r="B64" s="3"/>
      <c r="C64" s="3"/>
      <c r="D64" s="3"/>
      <c r="E64" s="3"/>
      <c r="F64" s="3"/>
      <c r="G64" s="3"/>
      <c r="H64" s="3"/>
      <c r="I64" s="3"/>
      <c r="J64" s="3"/>
      <c r="K64" s="3"/>
      <c r="L64" s="3"/>
    </row>
    <row r="65" spans="1:12" ht="12.75">
      <c r="A65" s="3"/>
      <c r="B65" s="3"/>
      <c r="C65" s="3"/>
      <c r="D65" s="3"/>
      <c r="E65" s="3"/>
      <c r="F65" s="3"/>
      <c r="G65" s="3"/>
      <c r="H65" s="3"/>
      <c r="I65" s="3"/>
      <c r="J65" s="3"/>
      <c r="K65" s="3"/>
      <c r="L65" s="3"/>
    </row>
    <row r="66" spans="1:12" ht="12.75">
      <c r="A66" s="3"/>
      <c r="B66" s="3"/>
      <c r="C66" s="3"/>
      <c r="D66" s="3"/>
      <c r="E66" s="3"/>
      <c r="F66" s="3"/>
      <c r="G66" s="3"/>
      <c r="H66" s="3"/>
      <c r="I66" s="3"/>
      <c r="J66" s="3"/>
      <c r="K66" s="3"/>
      <c r="L66" s="3"/>
    </row>
    <row r="67" spans="1:12" ht="12.75">
      <c r="A67" s="3"/>
      <c r="B67" s="3"/>
      <c r="C67" s="3"/>
      <c r="D67" s="3"/>
      <c r="E67" s="3"/>
      <c r="F67" s="3"/>
      <c r="G67" s="3"/>
      <c r="H67" s="3"/>
      <c r="I67" s="3"/>
      <c r="J67" s="3"/>
      <c r="K67" s="3"/>
      <c r="L67" s="3"/>
    </row>
    <row r="68" spans="1:12" ht="12.75">
      <c r="A68" s="3"/>
      <c r="B68" s="3"/>
      <c r="C68" s="3"/>
      <c r="D68" s="3"/>
      <c r="E68" s="3"/>
      <c r="F68" s="3"/>
      <c r="G68" s="3"/>
      <c r="H68" s="3"/>
      <c r="I68" s="3"/>
      <c r="J68" s="3"/>
      <c r="K68" s="3"/>
      <c r="L68" s="3"/>
    </row>
    <row r="69" spans="1:12" ht="12.75">
      <c r="A69" s="3"/>
      <c r="B69" s="3"/>
      <c r="C69" s="3"/>
      <c r="D69" s="3"/>
      <c r="E69" s="3"/>
      <c r="F69" s="3"/>
      <c r="G69" s="3"/>
      <c r="H69" s="3"/>
      <c r="I69" s="3"/>
      <c r="J69" s="3"/>
      <c r="K69" s="3"/>
      <c r="L69" s="3"/>
    </row>
    <row r="70" spans="1:12" ht="12.75">
      <c r="A70" s="3"/>
      <c r="B70" s="3"/>
      <c r="C70" s="3"/>
      <c r="D70" s="3"/>
      <c r="E70" s="3"/>
      <c r="F70" s="3"/>
      <c r="G70" s="3"/>
      <c r="H70" s="3"/>
      <c r="I70" s="3"/>
      <c r="J70" s="3"/>
      <c r="K70" s="3"/>
      <c r="L70" s="3"/>
    </row>
    <row r="71" spans="1:12" ht="12.75">
      <c r="A71" s="3"/>
      <c r="B71" s="3"/>
      <c r="C71" s="3"/>
      <c r="D71" s="3"/>
      <c r="E71" s="3"/>
      <c r="F71" s="3"/>
      <c r="G71" s="3"/>
      <c r="H71" s="3"/>
      <c r="I71" s="3"/>
      <c r="J71" s="3"/>
      <c r="K71" s="3"/>
      <c r="L71" s="3"/>
    </row>
    <row r="72" spans="1:12" ht="12.75">
      <c r="A72" s="3"/>
      <c r="B72" s="3"/>
      <c r="C72" s="3"/>
      <c r="D72" s="3"/>
      <c r="E72" s="3"/>
      <c r="F72" s="3"/>
      <c r="G72" s="3"/>
      <c r="H72" s="3"/>
      <c r="I72" s="3"/>
      <c r="J72" s="3"/>
      <c r="K72" s="3"/>
      <c r="L72" s="3"/>
    </row>
    <row r="73" spans="1:12" ht="12.75">
      <c r="A73" s="3"/>
      <c r="B73" s="3"/>
      <c r="C73" s="3"/>
      <c r="D73" s="3"/>
      <c r="E73" s="3"/>
      <c r="F73" s="3"/>
      <c r="G73" s="3"/>
      <c r="H73" s="3"/>
      <c r="I73" s="3"/>
      <c r="J73" s="3"/>
      <c r="K73" s="3"/>
      <c r="L73" s="3"/>
    </row>
    <row r="74" spans="1:12" ht="12.75">
      <c r="A74" s="3"/>
      <c r="B74" s="3"/>
      <c r="C74" s="3"/>
      <c r="D74" s="3"/>
      <c r="E74" s="3"/>
      <c r="F74" s="3"/>
      <c r="G74" s="3"/>
      <c r="H74" s="3"/>
      <c r="I74" s="3"/>
      <c r="J74" s="3"/>
      <c r="K74" s="3"/>
      <c r="L74" s="3"/>
    </row>
    <row r="75" spans="1:12" ht="12.75">
      <c r="A75" s="3"/>
      <c r="B75" s="3"/>
      <c r="C75" s="3"/>
      <c r="D75" s="3"/>
      <c r="E75" s="3"/>
      <c r="F75" s="3"/>
      <c r="G75" s="3"/>
      <c r="H75" s="3"/>
      <c r="I75" s="3"/>
      <c r="J75" s="3"/>
      <c r="K75" s="3"/>
      <c r="L75" s="3"/>
    </row>
    <row r="76" spans="1:12" ht="12.75">
      <c r="A76" s="3"/>
      <c r="B76" s="3"/>
      <c r="C76" s="3"/>
      <c r="D76" s="3"/>
      <c r="E76" s="3"/>
      <c r="F76" s="3"/>
      <c r="G76" s="3"/>
      <c r="H76" s="3"/>
      <c r="I76" s="3"/>
      <c r="J76" s="3"/>
      <c r="K76" s="3"/>
      <c r="L76" s="3"/>
    </row>
    <row r="77" spans="1:12" ht="12.75">
      <c r="A77" s="3"/>
      <c r="B77" s="3"/>
      <c r="C77" s="3"/>
      <c r="D77" s="3"/>
      <c r="E77" s="3"/>
      <c r="F77" s="3"/>
      <c r="G77" s="3"/>
      <c r="H77" s="3"/>
      <c r="I77" s="3"/>
      <c r="J77" s="3"/>
      <c r="K77" s="3"/>
      <c r="L77" s="3"/>
    </row>
    <row r="78" spans="1:12" ht="12.75">
      <c r="A78" s="3"/>
      <c r="B78" s="3"/>
      <c r="C78" s="3"/>
      <c r="D78" s="3"/>
      <c r="E78" s="3"/>
      <c r="F78" s="3"/>
      <c r="G78" s="3"/>
      <c r="H78" s="3"/>
      <c r="I78" s="3"/>
      <c r="J78" s="3"/>
      <c r="K78" s="3"/>
      <c r="L78" s="3"/>
    </row>
    <row r="79" spans="1:12" ht="12.75">
      <c r="A79" s="3"/>
      <c r="B79" s="3"/>
      <c r="C79" s="3"/>
      <c r="D79" s="3"/>
      <c r="E79" s="3"/>
      <c r="F79" s="3"/>
      <c r="G79" s="3"/>
      <c r="H79" s="3"/>
      <c r="I79" s="3"/>
      <c r="J79" s="3"/>
      <c r="K79" s="3"/>
      <c r="L79" s="3"/>
    </row>
    <row r="80" spans="1:12" ht="12.75">
      <c r="A80" s="3"/>
      <c r="B80" s="3"/>
      <c r="C80" s="3"/>
      <c r="D80" s="3"/>
      <c r="E80" s="3"/>
      <c r="F80" s="3"/>
      <c r="G80" s="3"/>
      <c r="H80" s="3"/>
      <c r="I80" s="3"/>
      <c r="J80" s="3"/>
      <c r="K80" s="3"/>
      <c r="L80" s="3"/>
    </row>
    <row r="81" spans="1:12" ht="12.75">
      <c r="A81" s="3"/>
      <c r="B81" s="3"/>
      <c r="C81" s="3"/>
      <c r="D81" s="3"/>
      <c r="E81" s="3"/>
      <c r="F81" s="3"/>
      <c r="G81" s="3"/>
      <c r="H81" s="3"/>
      <c r="I81" s="3"/>
      <c r="J81" s="3"/>
      <c r="K81" s="3"/>
      <c r="L81" s="3"/>
    </row>
    <row r="82" spans="1:12" ht="12.75">
      <c r="A82" s="3"/>
      <c r="B82" s="3"/>
      <c r="C82" s="3"/>
      <c r="D82" s="3"/>
      <c r="E82" s="3"/>
      <c r="F82" s="3"/>
      <c r="G82" s="3"/>
      <c r="H82" s="3"/>
      <c r="I82" s="3"/>
      <c r="J82" s="3"/>
      <c r="K82" s="3"/>
      <c r="L82" s="3"/>
    </row>
    <row r="83" spans="1:12" ht="12.75">
      <c r="A83" s="3"/>
      <c r="B83" s="3"/>
      <c r="C83" s="3"/>
      <c r="D83" s="3"/>
      <c r="E83" s="3"/>
      <c r="F83" s="3"/>
      <c r="G83" s="3"/>
      <c r="H83" s="3"/>
      <c r="I83" s="3"/>
      <c r="J83" s="3"/>
      <c r="K83" s="3"/>
      <c r="L83" s="3"/>
    </row>
    <row r="84" spans="1:9" ht="12.75">
      <c r="A84" s="3"/>
      <c r="B84" s="3"/>
      <c r="C84" s="3"/>
      <c r="D84" s="3"/>
      <c r="E84" s="3"/>
      <c r="F84" s="3"/>
      <c r="G84" s="3"/>
      <c r="H84" s="3"/>
      <c r="I84" s="3"/>
    </row>
  </sheetData>
  <sheetProtection/>
  <mergeCells count="5">
    <mergeCell ref="A1:M2"/>
    <mergeCell ref="B34:C34"/>
    <mergeCell ref="D34:E34"/>
    <mergeCell ref="B30:B31"/>
    <mergeCell ref="C30:G30"/>
  </mergeCells>
  <printOptions/>
  <pageMargins left="0.7" right="0.7" top="0.75" bottom="0.75" header="0.3" footer="0.3"/>
  <pageSetup orientation="portrait" r:id="rId3"/>
  <legacyDrawing r:id="rId2"/>
</worksheet>
</file>

<file path=xl/worksheets/sheet6.xml><?xml version="1.0" encoding="utf-8"?>
<worksheet xmlns="http://schemas.openxmlformats.org/spreadsheetml/2006/main" xmlns:r="http://schemas.openxmlformats.org/officeDocument/2006/relationships">
  <dimension ref="A1:P86"/>
  <sheetViews>
    <sheetView view="pageLayout" zoomScale="0" zoomScalePageLayoutView="0" workbookViewId="0" topLeftCell="A1">
      <selection activeCell="K13" sqref="K13"/>
    </sheetView>
  </sheetViews>
  <sheetFormatPr defaultColWidth="11.00390625" defaultRowHeight="12.75"/>
  <sheetData>
    <row r="1" spans="1:14" ht="12.75">
      <c r="A1" s="550" t="s">
        <v>348</v>
      </c>
      <c r="B1" s="551"/>
      <c r="C1" s="551"/>
      <c r="D1" s="551"/>
      <c r="E1" s="551"/>
      <c r="F1" s="551"/>
      <c r="G1" s="551"/>
      <c r="H1" s="551"/>
      <c r="I1" s="551"/>
      <c r="J1" s="551"/>
      <c r="K1" s="551"/>
      <c r="L1" s="551"/>
      <c r="M1" s="551"/>
      <c r="N1" s="551"/>
    </row>
    <row r="2" spans="1:14" ht="12.75">
      <c r="A2" s="551"/>
      <c r="B2" s="551"/>
      <c r="C2" s="551"/>
      <c r="D2" s="551"/>
      <c r="E2" s="551"/>
      <c r="F2" s="551"/>
      <c r="G2" s="551"/>
      <c r="H2" s="551"/>
      <c r="I2" s="551"/>
      <c r="J2" s="551"/>
      <c r="K2" s="551"/>
      <c r="L2" s="551"/>
      <c r="M2" s="551"/>
      <c r="N2" s="551"/>
    </row>
    <row r="3" spans="1:14" ht="12.75">
      <c r="A3" s="552"/>
      <c r="B3" s="552"/>
      <c r="C3" s="552"/>
      <c r="D3" s="552"/>
      <c r="E3" s="552"/>
      <c r="F3" s="552"/>
      <c r="G3" s="552"/>
      <c r="H3" s="552"/>
      <c r="I3" s="552"/>
      <c r="J3" s="552"/>
      <c r="K3" s="552"/>
      <c r="L3" s="552"/>
      <c r="M3" s="552"/>
      <c r="N3" s="552"/>
    </row>
    <row r="4" spans="1:16" ht="12.75">
      <c r="A4" s="3"/>
      <c r="B4" s="3"/>
      <c r="C4" s="3"/>
      <c r="D4" s="3"/>
      <c r="E4" s="3"/>
      <c r="F4" s="3"/>
      <c r="G4" s="3"/>
      <c r="H4" s="3"/>
      <c r="I4" s="3"/>
      <c r="J4" s="3"/>
      <c r="K4" s="3"/>
      <c r="L4" s="3"/>
      <c r="M4" s="3"/>
      <c r="N4" s="3"/>
      <c r="O4" s="3"/>
      <c r="P4" s="3"/>
    </row>
    <row r="5" spans="1:16" ht="15">
      <c r="A5" s="126" t="s">
        <v>320</v>
      </c>
      <c r="B5" s="3"/>
      <c r="C5" s="3"/>
      <c r="D5" s="3"/>
      <c r="E5" s="3"/>
      <c r="F5" s="3"/>
      <c r="G5" s="3"/>
      <c r="H5" s="3"/>
      <c r="I5" s="3"/>
      <c r="J5" s="3"/>
      <c r="K5" s="3"/>
      <c r="L5" s="3"/>
      <c r="M5" s="3"/>
      <c r="N5" s="3"/>
      <c r="O5" s="3"/>
      <c r="P5" s="3"/>
    </row>
    <row r="6" spans="1:16" ht="12.75">
      <c r="A6" s="3"/>
      <c r="B6" s="3"/>
      <c r="C6" s="3"/>
      <c r="D6" s="3"/>
      <c r="E6" s="3"/>
      <c r="F6" s="3"/>
      <c r="G6" s="3"/>
      <c r="H6" s="3"/>
      <c r="I6" s="3"/>
      <c r="J6" s="3"/>
      <c r="K6" s="3"/>
      <c r="L6" s="3"/>
      <c r="M6" s="3"/>
      <c r="N6" s="3"/>
      <c r="O6" s="3"/>
      <c r="P6" s="3"/>
    </row>
    <row r="7" spans="1:16" ht="12.75">
      <c r="A7" s="3"/>
      <c r="B7" s="3"/>
      <c r="C7" s="3"/>
      <c r="D7" s="3"/>
      <c r="E7" s="3"/>
      <c r="F7" s="3"/>
      <c r="G7" s="3"/>
      <c r="H7" s="3"/>
      <c r="I7" s="3"/>
      <c r="J7" s="3"/>
      <c r="K7" s="3"/>
      <c r="L7" s="3"/>
      <c r="M7" s="3"/>
      <c r="N7" s="3"/>
      <c r="O7" s="3"/>
      <c r="P7" s="3"/>
    </row>
    <row r="8" spans="1:16" ht="12.75">
      <c r="A8" s="3"/>
      <c r="B8" s="3"/>
      <c r="C8" s="3"/>
      <c r="D8" s="3"/>
      <c r="E8" s="3"/>
      <c r="F8" s="3"/>
      <c r="G8" s="3"/>
      <c r="H8" s="3"/>
      <c r="I8" s="3"/>
      <c r="J8" s="3"/>
      <c r="K8" s="3"/>
      <c r="L8" s="3"/>
      <c r="M8" s="3"/>
      <c r="N8" s="3"/>
      <c r="O8" s="3"/>
      <c r="P8" s="3"/>
    </row>
    <row r="9" spans="1:16" ht="12.75">
      <c r="A9" s="3"/>
      <c r="B9" s="3"/>
      <c r="C9" s="3"/>
      <c r="D9" s="3"/>
      <c r="E9" s="3"/>
      <c r="F9" s="3"/>
      <c r="G9" s="3"/>
      <c r="H9" s="3"/>
      <c r="I9" s="3"/>
      <c r="J9" s="3"/>
      <c r="K9" s="3"/>
      <c r="L9" s="3"/>
      <c r="M9" s="3"/>
      <c r="N9" s="3"/>
      <c r="O9" s="3"/>
      <c r="P9" s="3"/>
    </row>
    <row r="10" spans="1:16" ht="12.75">
      <c r="A10" s="3"/>
      <c r="B10" s="3"/>
      <c r="C10" s="3"/>
      <c r="D10" s="3"/>
      <c r="E10" s="3"/>
      <c r="F10" s="3"/>
      <c r="G10" s="3"/>
      <c r="H10" s="3"/>
      <c r="I10" s="3"/>
      <c r="J10" s="3"/>
      <c r="K10" s="3"/>
      <c r="L10" s="3"/>
      <c r="M10" s="3"/>
      <c r="N10" s="3"/>
      <c r="O10" s="3"/>
      <c r="P10" s="3"/>
    </row>
    <row r="11" spans="1:16" ht="12.75">
      <c r="A11" s="3"/>
      <c r="B11" s="3"/>
      <c r="C11" s="3"/>
      <c r="D11" s="3"/>
      <c r="E11" s="3"/>
      <c r="F11" s="3"/>
      <c r="G11" s="3"/>
      <c r="H11" s="3"/>
      <c r="I11" s="3"/>
      <c r="J11" s="3"/>
      <c r="K11" s="3"/>
      <c r="L11" s="3"/>
      <c r="M11" s="3"/>
      <c r="N11" s="3"/>
      <c r="O11" s="3"/>
      <c r="P11" s="3"/>
    </row>
    <row r="12" spans="1:16" ht="12.75">
      <c r="A12" s="3"/>
      <c r="B12" s="3"/>
      <c r="C12" s="3"/>
      <c r="D12" s="3"/>
      <c r="E12" s="3"/>
      <c r="F12" s="3"/>
      <c r="G12" s="3"/>
      <c r="H12" s="3"/>
      <c r="I12" s="3"/>
      <c r="J12" s="3"/>
      <c r="K12" s="3"/>
      <c r="L12" s="3"/>
      <c r="M12" s="3"/>
      <c r="N12" s="3"/>
      <c r="O12" s="3"/>
      <c r="P12" s="3"/>
    </row>
    <row r="13" spans="1:16" ht="12.75">
      <c r="A13" s="3"/>
      <c r="B13" s="3"/>
      <c r="C13" s="3"/>
      <c r="D13" s="3"/>
      <c r="E13" s="3"/>
      <c r="F13" s="3"/>
      <c r="G13" s="3"/>
      <c r="H13" s="3"/>
      <c r="I13" s="3"/>
      <c r="J13" s="3"/>
      <c r="K13" s="3"/>
      <c r="L13" s="3"/>
      <c r="M13" s="3"/>
      <c r="N13" s="3"/>
      <c r="O13" s="3"/>
      <c r="P13" s="3"/>
    </row>
    <row r="14" spans="1:16" ht="12.75">
      <c r="A14" s="3"/>
      <c r="B14" s="3"/>
      <c r="C14" s="3"/>
      <c r="D14" s="3"/>
      <c r="E14" s="3"/>
      <c r="F14" s="3"/>
      <c r="G14" s="3"/>
      <c r="H14" s="3"/>
      <c r="I14" s="3"/>
      <c r="J14" s="3"/>
      <c r="K14" s="3"/>
      <c r="L14" s="3"/>
      <c r="M14" s="3"/>
      <c r="N14" s="3"/>
      <c r="O14" s="3"/>
      <c r="P14" s="3"/>
    </row>
    <row r="15" spans="1:16" ht="12.75">
      <c r="A15" s="3"/>
      <c r="B15" s="3"/>
      <c r="C15" s="3"/>
      <c r="D15" s="3"/>
      <c r="E15" s="3"/>
      <c r="F15" s="3"/>
      <c r="G15" s="3"/>
      <c r="H15" s="3"/>
      <c r="I15" s="3"/>
      <c r="J15" s="3"/>
      <c r="K15" s="3"/>
      <c r="L15" s="3"/>
      <c r="M15" s="3"/>
      <c r="N15" s="3"/>
      <c r="O15" s="3"/>
      <c r="P15" s="3"/>
    </row>
    <row r="16" spans="1:16" ht="12.75">
      <c r="A16" s="3"/>
      <c r="B16" s="3"/>
      <c r="C16" s="3"/>
      <c r="D16" s="3"/>
      <c r="E16" s="3"/>
      <c r="F16" s="3"/>
      <c r="G16" s="3"/>
      <c r="H16" s="3"/>
      <c r="I16" s="3"/>
      <c r="J16" s="3"/>
      <c r="K16" s="3"/>
      <c r="L16" s="3"/>
      <c r="M16" s="3"/>
      <c r="N16" s="3"/>
      <c r="O16" s="3"/>
      <c r="P16" s="3"/>
    </row>
    <row r="17" spans="1:16" ht="12.75">
      <c r="A17" s="3"/>
      <c r="B17" s="3"/>
      <c r="C17" s="3"/>
      <c r="D17" s="3"/>
      <c r="E17" s="3"/>
      <c r="F17" s="3"/>
      <c r="G17" s="3"/>
      <c r="H17" s="3"/>
      <c r="I17" s="3"/>
      <c r="J17" s="3"/>
      <c r="K17" s="3"/>
      <c r="L17" s="3"/>
      <c r="M17" s="3"/>
      <c r="N17" s="3"/>
      <c r="O17" s="3"/>
      <c r="P17" s="3"/>
    </row>
    <row r="18" spans="1:16" ht="12.75">
      <c r="A18" s="3"/>
      <c r="B18" s="3"/>
      <c r="C18" s="3"/>
      <c r="D18" s="3"/>
      <c r="E18" s="3"/>
      <c r="F18" s="3"/>
      <c r="G18" s="3"/>
      <c r="H18" s="3"/>
      <c r="I18" s="3"/>
      <c r="J18" s="3"/>
      <c r="K18" s="3"/>
      <c r="L18" s="3"/>
      <c r="M18" s="3"/>
      <c r="N18" s="3"/>
      <c r="O18" s="3"/>
      <c r="P18" s="3"/>
    </row>
    <row r="19" spans="1:16" ht="12.75">
      <c r="A19" s="3"/>
      <c r="B19" s="3"/>
      <c r="C19" s="3"/>
      <c r="D19" s="3"/>
      <c r="E19" s="3"/>
      <c r="F19" s="3"/>
      <c r="G19" s="3"/>
      <c r="H19" s="3"/>
      <c r="I19" s="3"/>
      <c r="J19" s="3"/>
      <c r="K19" s="3"/>
      <c r="L19" s="3"/>
      <c r="M19" s="3"/>
      <c r="N19" s="3"/>
      <c r="O19" s="3"/>
      <c r="P19" s="3"/>
    </row>
    <row r="20" spans="1:16" ht="12.75">
      <c r="A20" s="3"/>
      <c r="B20" s="3"/>
      <c r="C20" s="3"/>
      <c r="D20" s="3"/>
      <c r="E20" s="3"/>
      <c r="F20" s="3"/>
      <c r="G20" s="3"/>
      <c r="H20" s="3"/>
      <c r="I20" s="3"/>
      <c r="J20" s="3"/>
      <c r="K20" s="3"/>
      <c r="L20" s="3"/>
      <c r="M20" s="3"/>
      <c r="N20" s="3"/>
      <c r="O20" s="3"/>
      <c r="P20" s="3"/>
    </row>
    <row r="21" spans="1:16" ht="12.75">
      <c r="A21" s="3"/>
      <c r="B21" s="3"/>
      <c r="C21" s="3"/>
      <c r="D21" s="3"/>
      <c r="E21" s="3"/>
      <c r="F21" s="3"/>
      <c r="G21" s="3"/>
      <c r="H21" s="3"/>
      <c r="I21" s="3"/>
      <c r="J21" s="3"/>
      <c r="K21" s="3"/>
      <c r="L21" s="3"/>
      <c r="M21" s="3"/>
      <c r="N21" s="3"/>
      <c r="O21" s="3"/>
      <c r="P21" s="3"/>
    </row>
    <row r="22" spans="1:16" ht="12.75">
      <c r="A22" s="3"/>
      <c r="B22" s="3"/>
      <c r="C22" s="3"/>
      <c r="D22" s="3"/>
      <c r="E22" s="3"/>
      <c r="F22" s="3"/>
      <c r="G22" s="3"/>
      <c r="H22" s="3"/>
      <c r="I22" s="3"/>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3"/>
      <c r="B24" s="3"/>
      <c r="C24" s="3"/>
      <c r="D24" s="3"/>
      <c r="E24" s="3"/>
      <c r="F24" s="3"/>
      <c r="G24" s="3"/>
      <c r="H24" s="3"/>
      <c r="I24" s="3"/>
      <c r="J24" s="3"/>
      <c r="K24" s="3"/>
      <c r="L24" s="3"/>
      <c r="M24" s="3"/>
      <c r="N24" s="3"/>
      <c r="O24" s="3"/>
      <c r="P24" s="3"/>
    </row>
    <row r="25" spans="1:16" ht="12.75">
      <c r="A25" s="3"/>
      <c r="B25" s="3"/>
      <c r="C25" s="3"/>
      <c r="D25" s="3"/>
      <c r="E25" s="3"/>
      <c r="F25" s="3"/>
      <c r="G25" s="3"/>
      <c r="H25" s="3"/>
      <c r="I25" s="3"/>
      <c r="J25" s="3"/>
      <c r="K25" s="3"/>
      <c r="L25" s="3"/>
      <c r="M25" s="3"/>
      <c r="N25" s="3"/>
      <c r="O25" s="3"/>
      <c r="P25" s="3"/>
    </row>
    <row r="26" spans="1:16" ht="12.75">
      <c r="A26" s="3"/>
      <c r="B26" s="3"/>
      <c r="C26" s="3"/>
      <c r="D26" s="3"/>
      <c r="E26" s="3"/>
      <c r="F26" s="3"/>
      <c r="G26" s="3"/>
      <c r="H26" s="3"/>
      <c r="I26" s="3"/>
      <c r="J26" s="3"/>
      <c r="K26" s="3"/>
      <c r="L26" s="3"/>
      <c r="M26" s="3"/>
      <c r="N26" s="3"/>
      <c r="O26" s="3"/>
      <c r="P26" s="3"/>
    </row>
    <row r="27" spans="1:16" ht="12.75">
      <c r="A27" s="3"/>
      <c r="B27" s="3"/>
      <c r="C27" s="3"/>
      <c r="D27" s="3"/>
      <c r="E27" s="3"/>
      <c r="F27" s="3"/>
      <c r="G27" s="3"/>
      <c r="H27" s="3"/>
      <c r="I27" s="3"/>
      <c r="J27" s="3"/>
      <c r="K27" s="3"/>
      <c r="L27" s="3"/>
      <c r="M27" s="3"/>
      <c r="N27" s="3"/>
      <c r="O27" s="3"/>
      <c r="P27" s="3"/>
    </row>
    <row r="28" spans="1:16" ht="12.75">
      <c r="A28" s="3"/>
      <c r="B28" s="3"/>
      <c r="C28" s="3"/>
      <c r="D28" s="3"/>
      <c r="E28" s="3"/>
      <c r="F28" s="3"/>
      <c r="G28" s="3"/>
      <c r="H28" s="3"/>
      <c r="I28" s="3"/>
      <c r="J28" s="3"/>
      <c r="K28" s="3"/>
      <c r="L28" s="3"/>
      <c r="M28" s="3"/>
      <c r="N28" s="3"/>
      <c r="O28" s="3"/>
      <c r="P28" s="3"/>
    </row>
    <row r="29" spans="1:16" ht="12.75">
      <c r="A29" s="3"/>
      <c r="B29" s="3"/>
      <c r="C29" s="3"/>
      <c r="D29" s="3"/>
      <c r="E29" s="3"/>
      <c r="F29" s="3"/>
      <c r="G29" s="3"/>
      <c r="H29" s="3"/>
      <c r="I29" s="3"/>
      <c r="J29" s="3"/>
      <c r="K29" s="3"/>
      <c r="L29" s="3"/>
      <c r="M29" s="3"/>
      <c r="N29" s="3"/>
      <c r="O29" s="3"/>
      <c r="P29" s="3"/>
    </row>
    <row r="30" spans="1:16" ht="12.75">
      <c r="A30" s="3"/>
      <c r="B30" s="3"/>
      <c r="C30" s="3"/>
      <c r="D30" s="3"/>
      <c r="E30" s="3"/>
      <c r="F30" s="3"/>
      <c r="G30" s="3"/>
      <c r="H30" s="3"/>
      <c r="I30" s="3"/>
      <c r="J30" s="3"/>
      <c r="K30" s="3"/>
      <c r="L30" s="3"/>
      <c r="M30" s="3"/>
      <c r="N30" s="3"/>
      <c r="O30" s="3"/>
      <c r="P30" s="3"/>
    </row>
    <row r="31" spans="1:16" ht="12.75">
      <c r="A31" s="3"/>
      <c r="B31" s="3"/>
      <c r="C31" s="3"/>
      <c r="D31" s="3"/>
      <c r="E31" s="3"/>
      <c r="F31" s="3"/>
      <c r="G31" s="3"/>
      <c r="H31" s="3"/>
      <c r="I31" s="3"/>
      <c r="J31" s="3"/>
      <c r="K31" s="3"/>
      <c r="L31" s="3"/>
      <c r="M31" s="3"/>
      <c r="N31" s="3"/>
      <c r="O31" s="3"/>
      <c r="P31" s="3"/>
    </row>
    <row r="32" spans="1:16" ht="12.75">
      <c r="A32" s="3"/>
      <c r="B32" s="3"/>
      <c r="C32" s="3"/>
      <c r="D32" s="3"/>
      <c r="E32" s="3"/>
      <c r="F32" s="3"/>
      <c r="G32" s="3"/>
      <c r="H32" s="3"/>
      <c r="I32" s="3"/>
      <c r="J32" s="3"/>
      <c r="K32" s="3"/>
      <c r="L32" s="3"/>
      <c r="M32" s="3"/>
      <c r="N32" s="3"/>
      <c r="O32" s="3"/>
      <c r="P32" s="3"/>
    </row>
    <row r="33" spans="1:16" ht="12.75">
      <c r="A33" s="3"/>
      <c r="B33" s="3"/>
      <c r="C33" s="3"/>
      <c r="D33" s="3"/>
      <c r="E33" s="3"/>
      <c r="F33" s="3"/>
      <c r="G33" s="3"/>
      <c r="H33" s="3"/>
      <c r="I33" s="3"/>
      <c r="J33" s="3"/>
      <c r="K33" s="3"/>
      <c r="L33" s="3"/>
      <c r="M33" s="3"/>
      <c r="N33" s="3"/>
      <c r="O33" s="3"/>
      <c r="P33" s="3"/>
    </row>
    <row r="34" spans="1:16" ht="12.75">
      <c r="A34" s="3"/>
      <c r="B34" s="3"/>
      <c r="C34" s="3"/>
      <c r="D34" s="3"/>
      <c r="E34" s="3"/>
      <c r="F34" s="3"/>
      <c r="G34" s="3"/>
      <c r="H34" s="3"/>
      <c r="I34" s="3"/>
      <c r="J34" s="3"/>
      <c r="K34" s="3"/>
      <c r="L34" s="3"/>
      <c r="M34" s="3"/>
      <c r="N34" s="3"/>
      <c r="O34" s="3"/>
      <c r="P34" s="3"/>
    </row>
    <row r="35" spans="1:16" ht="12.75">
      <c r="A35" s="3"/>
      <c r="B35" s="3"/>
      <c r="C35" s="3"/>
      <c r="D35" s="3"/>
      <c r="E35" s="3"/>
      <c r="F35" s="3"/>
      <c r="G35" s="3"/>
      <c r="H35" s="3"/>
      <c r="I35" s="3"/>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3"/>
      <c r="B37" s="3"/>
      <c r="C37" s="3"/>
      <c r="D37" s="3"/>
      <c r="E37" s="3"/>
      <c r="F37" s="3"/>
      <c r="G37" s="3"/>
      <c r="H37" s="3"/>
      <c r="I37" s="3"/>
      <c r="J37" s="3"/>
      <c r="K37" s="3"/>
      <c r="L37" s="3"/>
      <c r="M37" s="3"/>
      <c r="N37" s="3"/>
      <c r="O37" s="3"/>
      <c r="P37" s="3"/>
    </row>
    <row r="38" spans="1:16" ht="12.75">
      <c r="A38" s="3"/>
      <c r="B38" s="3"/>
      <c r="C38" s="3"/>
      <c r="D38" s="3"/>
      <c r="E38" s="3"/>
      <c r="F38" s="3"/>
      <c r="G38" s="3"/>
      <c r="H38" s="3"/>
      <c r="I38" s="3"/>
      <c r="J38" s="3"/>
      <c r="K38" s="3"/>
      <c r="L38" s="3"/>
      <c r="M38" s="3"/>
      <c r="N38" s="3"/>
      <c r="O38" s="3"/>
      <c r="P38" s="3"/>
    </row>
    <row r="39" spans="1:16" ht="12.75">
      <c r="A39" s="3"/>
      <c r="B39" s="3"/>
      <c r="C39" s="3"/>
      <c r="D39" s="3"/>
      <c r="E39" s="3"/>
      <c r="F39" s="3"/>
      <c r="G39" s="3"/>
      <c r="H39" s="3"/>
      <c r="I39" s="3"/>
      <c r="J39" s="3"/>
      <c r="K39" s="3"/>
      <c r="L39" s="3"/>
      <c r="M39" s="3"/>
      <c r="N39" s="3"/>
      <c r="O39" s="3"/>
      <c r="P39" s="3"/>
    </row>
    <row r="40" spans="1:16" ht="12.75">
      <c r="A40" s="3"/>
      <c r="B40" s="3"/>
      <c r="C40" s="3"/>
      <c r="D40" s="3"/>
      <c r="E40" s="3"/>
      <c r="F40" s="3"/>
      <c r="G40" s="3"/>
      <c r="H40" s="3"/>
      <c r="I40" s="3"/>
      <c r="J40" s="3"/>
      <c r="K40" s="3"/>
      <c r="L40" s="3"/>
      <c r="M40" s="3"/>
      <c r="N40" s="3"/>
      <c r="O40" s="3"/>
      <c r="P40" s="3"/>
    </row>
    <row r="41" spans="1:16" ht="12.75">
      <c r="A41" s="3"/>
      <c r="B41" s="3"/>
      <c r="C41" s="3"/>
      <c r="D41" s="3"/>
      <c r="E41" s="3"/>
      <c r="F41" s="3"/>
      <c r="G41" s="3"/>
      <c r="H41" s="3"/>
      <c r="I41" s="3"/>
      <c r="J41" s="3"/>
      <c r="K41" s="3"/>
      <c r="L41" s="3"/>
      <c r="M41" s="3"/>
      <c r="N41" s="3"/>
      <c r="O41" s="3"/>
      <c r="P41" s="3"/>
    </row>
    <row r="42" spans="1:16" ht="12.75">
      <c r="A42" s="3"/>
      <c r="B42" s="3"/>
      <c r="C42" s="3"/>
      <c r="D42" s="3"/>
      <c r="E42" s="3"/>
      <c r="F42" s="3"/>
      <c r="G42" s="3"/>
      <c r="H42" s="3"/>
      <c r="I42" s="3"/>
      <c r="J42" s="3"/>
      <c r="K42" s="3"/>
      <c r="L42" s="3"/>
      <c r="M42" s="3"/>
      <c r="N42" s="3"/>
      <c r="O42" s="3"/>
      <c r="P42" s="3"/>
    </row>
    <row r="43" spans="1:16" ht="12.75">
      <c r="A43" s="3"/>
      <c r="B43" s="3"/>
      <c r="C43" s="3"/>
      <c r="D43" s="3"/>
      <c r="E43" s="3"/>
      <c r="F43" s="3"/>
      <c r="G43" s="3"/>
      <c r="H43" s="3"/>
      <c r="I43" s="3"/>
      <c r="J43" s="3"/>
      <c r="K43" s="3"/>
      <c r="L43" s="3"/>
      <c r="M43" s="3"/>
      <c r="N43" s="3"/>
      <c r="O43" s="3"/>
      <c r="P43" s="3"/>
    </row>
    <row r="44" spans="1:16" ht="12.75">
      <c r="A44" s="3"/>
      <c r="B44" s="3"/>
      <c r="C44" s="3"/>
      <c r="D44" s="3"/>
      <c r="E44" s="3"/>
      <c r="F44" s="3"/>
      <c r="G44" s="3"/>
      <c r="H44" s="3"/>
      <c r="I44" s="3"/>
      <c r="J44" s="3"/>
      <c r="K44" s="3"/>
      <c r="L44" s="3"/>
      <c r="M44" s="3"/>
      <c r="N44" s="3"/>
      <c r="O44" s="3"/>
      <c r="P44" s="3"/>
    </row>
    <row r="45" spans="1:16" ht="12.75">
      <c r="A45" s="3"/>
      <c r="B45" s="3"/>
      <c r="C45" s="3"/>
      <c r="D45" s="3"/>
      <c r="E45" s="3"/>
      <c r="F45" s="3"/>
      <c r="G45" s="3"/>
      <c r="H45" s="3"/>
      <c r="I45" s="3"/>
      <c r="J45" s="3"/>
      <c r="K45" s="3"/>
      <c r="L45" s="3"/>
      <c r="M45" s="3"/>
      <c r="N45" s="3"/>
      <c r="O45" s="3"/>
      <c r="P45" s="3"/>
    </row>
    <row r="46" spans="1:16" ht="12.75">
      <c r="A46" s="3"/>
      <c r="B46" s="3"/>
      <c r="C46" s="3"/>
      <c r="D46" s="3"/>
      <c r="E46" s="3"/>
      <c r="F46" s="3"/>
      <c r="G46" s="3"/>
      <c r="H46" s="3"/>
      <c r="I46" s="3"/>
      <c r="J46" s="3"/>
      <c r="K46" s="3"/>
      <c r="L46" s="3"/>
      <c r="M46" s="3"/>
      <c r="N46" s="3"/>
      <c r="O46" s="3"/>
      <c r="P46" s="3"/>
    </row>
    <row r="47" spans="1:16" ht="12.75">
      <c r="A47" s="3"/>
      <c r="B47" s="3"/>
      <c r="C47" s="3"/>
      <c r="D47" s="3"/>
      <c r="E47" s="3"/>
      <c r="F47" s="3"/>
      <c r="G47" s="3"/>
      <c r="H47" s="3"/>
      <c r="I47" s="3"/>
      <c r="J47" s="3"/>
      <c r="K47" s="3"/>
      <c r="L47" s="3"/>
      <c r="M47" s="3"/>
      <c r="N47" s="3"/>
      <c r="O47" s="3"/>
      <c r="P47" s="3"/>
    </row>
    <row r="48" spans="1:16" ht="12.75">
      <c r="A48" s="3"/>
      <c r="B48" s="3"/>
      <c r="C48" s="3"/>
      <c r="D48" s="3"/>
      <c r="E48" s="3"/>
      <c r="F48" s="3"/>
      <c r="G48" s="3"/>
      <c r="H48" s="3"/>
      <c r="I48" s="3"/>
      <c r="J48" s="3"/>
      <c r="K48" s="3"/>
      <c r="L48" s="3"/>
      <c r="M48" s="3"/>
      <c r="N48" s="3"/>
      <c r="O48" s="3"/>
      <c r="P48" s="3"/>
    </row>
    <row r="49" spans="1:16" ht="12.75">
      <c r="A49" s="3"/>
      <c r="B49" s="3"/>
      <c r="C49" s="3"/>
      <c r="D49" s="3"/>
      <c r="E49" s="3"/>
      <c r="F49" s="3"/>
      <c r="G49" s="3"/>
      <c r="H49" s="3"/>
      <c r="I49" s="3"/>
      <c r="J49" s="3"/>
      <c r="K49" s="3"/>
      <c r="L49" s="3"/>
      <c r="M49" s="3"/>
      <c r="N49" s="3"/>
      <c r="O49" s="3"/>
      <c r="P49" s="3"/>
    </row>
    <row r="50" spans="1:16" ht="12.75">
      <c r="A50" s="3"/>
      <c r="B50" s="3"/>
      <c r="C50" s="3"/>
      <c r="D50" s="3"/>
      <c r="E50" s="3"/>
      <c r="F50" s="3"/>
      <c r="G50" s="3"/>
      <c r="H50" s="3"/>
      <c r="I50" s="3"/>
      <c r="J50" s="3"/>
      <c r="K50" s="3"/>
      <c r="L50" s="3"/>
      <c r="M50" s="3"/>
      <c r="N50" s="3"/>
      <c r="O50" s="3"/>
      <c r="P50" s="3"/>
    </row>
    <row r="51" spans="1:16" ht="12.75">
      <c r="A51" s="3"/>
      <c r="B51" s="3"/>
      <c r="C51" s="3"/>
      <c r="D51" s="3"/>
      <c r="E51" s="3"/>
      <c r="F51" s="3"/>
      <c r="G51" s="3"/>
      <c r="H51" s="3"/>
      <c r="I51" s="3"/>
      <c r="J51" s="3"/>
      <c r="K51" s="3"/>
      <c r="L51" s="3"/>
      <c r="M51" s="3"/>
      <c r="N51" s="3"/>
      <c r="O51" s="3"/>
      <c r="P51" s="3"/>
    </row>
    <row r="52" spans="1:16" ht="12.75">
      <c r="A52" s="3"/>
      <c r="B52" s="3"/>
      <c r="C52" s="3"/>
      <c r="D52" s="3"/>
      <c r="E52" s="3"/>
      <c r="F52" s="3"/>
      <c r="G52" s="3"/>
      <c r="H52" s="3"/>
      <c r="I52" s="3"/>
      <c r="J52" s="3"/>
      <c r="K52" s="3"/>
      <c r="L52" s="3"/>
      <c r="M52" s="3"/>
      <c r="N52" s="3"/>
      <c r="O52" s="3"/>
      <c r="P52" s="3"/>
    </row>
    <row r="53" spans="1:16" ht="12.75">
      <c r="A53" s="3"/>
      <c r="B53" s="3"/>
      <c r="C53" s="3"/>
      <c r="D53" s="3"/>
      <c r="E53" s="3"/>
      <c r="F53" s="3"/>
      <c r="G53" s="3"/>
      <c r="H53" s="3"/>
      <c r="I53" s="3"/>
      <c r="J53" s="3"/>
      <c r="K53" s="3"/>
      <c r="L53" s="3"/>
      <c r="M53" s="3"/>
      <c r="N53" s="3"/>
      <c r="O53" s="3"/>
      <c r="P53" s="3"/>
    </row>
    <row r="54" spans="1:16" ht="12.75">
      <c r="A54" s="3"/>
      <c r="B54" s="3"/>
      <c r="C54" s="3"/>
      <c r="D54" s="3"/>
      <c r="E54" s="3"/>
      <c r="F54" s="3"/>
      <c r="G54" s="3"/>
      <c r="H54" s="3"/>
      <c r="I54" s="3"/>
      <c r="J54" s="3"/>
      <c r="K54" s="3"/>
      <c r="L54" s="3"/>
      <c r="M54" s="3"/>
      <c r="N54" s="3"/>
      <c r="O54" s="3"/>
      <c r="P54" s="3"/>
    </row>
    <row r="55" spans="1:16" ht="12.75">
      <c r="A55" s="3"/>
      <c r="B55" s="3"/>
      <c r="C55" s="3"/>
      <c r="D55" s="3"/>
      <c r="E55" s="3"/>
      <c r="F55" s="3"/>
      <c r="G55" s="3"/>
      <c r="H55" s="3"/>
      <c r="I55" s="3"/>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3"/>
      <c r="B57" s="3"/>
      <c r="C57" s="3"/>
      <c r="D57" s="3"/>
      <c r="E57" s="3"/>
      <c r="F57" s="3"/>
      <c r="G57" s="3"/>
      <c r="H57" s="3"/>
      <c r="I57" s="3"/>
      <c r="J57" s="3"/>
      <c r="K57" s="3"/>
      <c r="L57" s="3"/>
      <c r="M57" s="3"/>
      <c r="N57" s="3"/>
      <c r="O57" s="3"/>
      <c r="P57" s="3"/>
    </row>
    <row r="58" spans="1:16" ht="12.75">
      <c r="A58" s="3"/>
      <c r="B58" s="3"/>
      <c r="C58" s="3"/>
      <c r="D58" s="3"/>
      <c r="E58" s="3"/>
      <c r="F58" s="3"/>
      <c r="G58" s="3"/>
      <c r="H58" s="3"/>
      <c r="I58" s="3"/>
      <c r="J58" s="3"/>
      <c r="K58" s="3"/>
      <c r="L58" s="3"/>
      <c r="M58" s="3"/>
      <c r="N58" s="3"/>
      <c r="O58" s="3"/>
      <c r="P58" s="3"/>
    </row>
    <row r="59" spans="1:16" ht="12.75">
      <c r="A59" s="3"/>
      <c r="B59" s="3"/>
      <c r="C59" s="3"/>
      <c r="D59" s="3"/>
      <c r="E59" s="3"/>
      <c r="F59" s="3"/>
      <c r="G59" s="3"/>
      <c r="H59" s="3"/>
      <c r="I59" s="3"/>
      <c r="J59" s="3"/>
      <c r="K59" s="3"/>
      <c r="L59" s="3"/>
      <c r="M59" s="3"/>
      <c r="N59" s="3"/>
      <c r="O59" s="3"/>
      <c r="P59" s="3"/>
    </row>
    <row r="60" spans="1:16" ht="12.75">
      <c r="A60" s="3"/>
      <c r="B60" s="3"/>
      <c r="C60" s="3"/>
      <c r="D60" s="3"/>
      <c r="E60" s="3"/>
      <c r="F60" s="3"/>
      <c r="G60" s="3"/>
      <c r="H60" s="3"/>
      <c r="I60" s="3"/>
      <c r="J60" s="3"/>
      <c r="K60" s="3"/>
      <c r="L60" s="3"/>
      <c r="M60" s="3"/>
      <c r="N60" s="3"/>
      <c r="O60" s="3"/>
      <c r="P60" s="3"/>
    </row>
    <row r="61" spans="1:16" ht="12.75">
      <c r="A61" s="3"/>
      <c r="B61" s="3"/>
      <c r="C61" s="3"/>
      <c r="D61" s="3"/>
      <c r="E61" s="3"/>
      <c r="F61" s="3"/>
      <c r="G61" s="3"/>
      <c r="H61" s="3"/>
      <c r="I61" s="3"/>
      <c r="J61" s="3"/>
      <c r="K61" s="3"/>
      <c r="L61" s="3"/>
      <c r="M61" s="3"/>
      <c r="N61" s="3"/>
      <c r="O61" s="3"/>
      <c r="P61" s="3"/>
    </row>
    <row r="62" spans="1:16" ht="12.75">
      <c r="A62" s="3"/>
      <c r="B62" s="3"/>
      <c r="C62" s="3"/>
      <c r="D62" s="3"/>
      <c r="E62" s="3"/>
      <c r="F62" s="3"/>
      <c r="G62" s="3"/>
      <c r="H62" s="3"/>
      <c r="I62" s="3"/>
      <c r="J62" s="3"/>
      <c r="K62" s="3"/>
      <c r="L62" s="3"/>
      <c r="M62" s="3"/>
      <c r="N62" s="3"/>
      <c r="O62" s="3"/>
      <c r="P62" s="3"/>
    </row>
    <row r="63" spans="1:16" ht="12.75">
      <c r="A63" s="3"/>
      <c r="B63" s="3"/>
      <c r="C63" s="3"/>
      <c r="D63" s="3"/>
      <c r="E63" s="3"/>
      <c r="F63" s="3"/>
      <c r="G63" s="3"/>
      <c r="H63" s="3"/>
      <c r="I63" s="3"/>
      <c r="J63" s="3"/>
      <c r="K63" s="3"/>
      <c r="L63" s="3"/>
      <c r="M63" s="3"/>
      <c r="N63" s="3"/>
      <c r="O63" s="3"/>
      <c r="P63" s="3"/>
    </row>
    <row r="64" spans="1:16" ht="12.75">
      <c r="A64" s="3"/>
      <c r="B64" s="3"/>
      <c r="C64" s="3"/>
      <c r="D64" s="3"/>
      <c r="E64" s="3"/>
      <c r="F64" s="3"/>
      <c r="G64" s="3"/>
      <c r="H64" s="3"/>
      <c r="I64" s="3"/>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3"/>
      <c r="B66" s="3"/>
      <c r="C66" s="3"/>
      <c r="D66" s="3"/>
      <c r="E66" s="3"/>
      <c r="F66" s="3"/>
      <c r="G66" s="3"/>
      <c r="H66" s="3"/>
      <c r="I66" s="3"/>
      <c r="J66" s="3"/>
      <c r="K66" s="3"/>
      <c r="L66" s="3"/>
      <c r="M66" s="3"/>
      <c r="N66" s="3"/>
      <c r="O66" s="3"/>
      <c r="P66" s="3"/>
    </row>
    <row r="67" spans="1:16" ht="12.75">
      <c r="A67" s="3"/>
      <c r="B67" s="3"/>
      <c r="C67" s="3"/>
      <c r="D67" s="3"/>
      <c r="E67" s="3"/>
      <c r="F67" s="3"/>
      <c r="G67" s="3"/>
      <c r="H67" s="3"/>
      <c r="I67" s="3"/>
      <c r="J67" s="3"/>
      <c r="K67" s="3"/>
      <c r="L67" s="3"/>
      <c r="M67" s="3"/>
      <c r="N67" s="3"/>
      <c r="O67" s="3"/>
      <c r="P67" s="3"/>
    </row>
    <row r="68" spans="1:16" ht="12.75">
      <c r="A68" s="3"/>
      <c r="B68" s="3"/>
      <c r="C68" s="3"/>
      <c r="D68" s="3"/>
      <c r="E68" s="3"/>
      <c r="F68" s="3"/>
      <c r="G68" s="3"/>
      <c r="H68" s="3"/>
      <c r="I68" s="3"/>
      <c r="J68" s="3"/>
      <c r="K68" s="3"/>
      <c r="L68" s="3"/>
      <c r="M68" s="3"/>
      <c r="N68" s="3"/>
      <c r="O68" s="3"/>
      <c r="P68" s="3"/>
    </row>
    <row r="69" spans="1:16" ht="12.75">
      <c r="A69" s="3"/>
      <c r="B69" s="3"/>
      <c r="C69" s="3"/>
      <c r="D69" s="3"/>
      <c r="E69" s="3"/>
      <c r="F69" s="3"/>
      <c r="G69" s="3"/>
      <c r="H69" s="3"/>
      <c r="I69" s="3"/>
      <c r="J69" s="3"/>
      <c r="K69" s="3"/>
      <c r="L69" s="3"/>
      <c r="M69" s="3"/>
      <c r="N69" s="3"/>
      <c r="O69" s="3"/>
      <c r="P69" s="3"/>
    </row>
    <row r="70" spans="1:16" ht="12.75">
      <c r="A70" s="3"/>
      <c r="B70" s="3"/>
      <c r="C70" s="3"/>
      <c r="D70" s="3"/>
      <c r="E70" s="3"/>
      <c r="F70" s="3"/>
      <c r="G70" s="3"/>
      <c r="H70" s="3"/>
      <c r="I70" s="3"/>
      <c r="J70" s="3"/>
      <c r="K70" s="3"/>
      <c r="L70" s="3"/>
      <c r="M70" s="3"/>
      <c r="N70" s="3"/>
      <c r="O70" s="3"/>
      <c r="P70" s="3"/>
    </row>
    <row r="71" spans="1:16" ht="12.75">
      <c r="A71" s="3"/>
      <c r="B71" s="3"/>
      <c r="C71" s="3"/>
      <c r="D71" s="3"/>
      <c r="E71" s="3"/>
      <c r="F71" s="3"/>
      <c r="G71" s="3"/>
      <c r="H71" s="3"/>
      <c r="I71" s="3"/>
      <c r="J71" s="3"/>
      <c r="K71" s="3"/>
      <c r="L71" s="3"/>
      <c r="M71" s="3"/>
      <c r="N71" s="3"/>
      <c r="O71" s="3"/>
      <c r="P71" s="3"/>
    </row>
    <row r="72" spans="1:16" ht="12.75">
      <c r="A72" s="3"/>
      <c r="B72" s="3"/>
      <c r="C72" s="3"/>
      <c r="D72" s="3"/>
      <c r="E72" s="3"/>
      <c r="F72" s="3"/>
      <c r="G72" s="3"/>
      <c r="H72" s="3"/>
      <c r="I72" s="3"/>
      <c r="J72" s="3"/>
      <c r="K72" s="3"/>
      <c r="L72" s="3"/>
      <c r="M72" s="3"/>
      <c r="N72" s="3"/>
      <c r="O72" s="3"/>
      <c r="P72" s="3"/>
    </row>
    <row r="73" spans="1:16" ht="12.75">
      <c r="A73" s="3"/>
      <c r="B73" s="3"/>
      <c r="C73" s="3"/>
      <c r="D73" s="3"/>
      <c r="E73" s="3"/>
      <c r="F73" s="3"/>
      <c r="G73" s="3"/>
      <c r="H73" s="3"/>
      <c r="I73" s="3"/>
      <c r="J73" s="3"/>
      <c r="K73" s="3"/>
      <c r="L73" s="3"/>
      <c r="M73" s="3"/>
      <c r="N73" s="3"/>
      <c r="O73" s="3"/>
      <c r="P73" s="3"/>
    </row>
    <row r="74" spans="1:16" ht="12.75">
      <c r="A74" s="3"/>
      <c r="B74" s="3"/>
      <c r="C74" s="3"/>
      <c r="D74" s="3"/>
      <c r="E74" s="3"/>
      <c r="F74" s="3"/>
      <c r="G74" s="3"/>
      <c r="H74" s="3"/>
      <c r="I74" s="3"/>
      <c r="J74" s="3"/>
      <c r="K74" s="3"/>
      <c r="L74" s="3"/>
      <c r="M74" s="3"/>
      <c r="N74" s="3"/>
      <c r="O74" s="3"/>
      <c r="P74" s="3"/>
    </row>
    <row r="75" spans="1:16" ht="12.75">
      <c r="A75" s="3"/>
      <c r="B75" s="3"/>
      <c r="C75" s="3"/>
      <c r="D75" s="3"/>
      <c r="E75" s="3"/>
      <c r="F75" s="3"/>
      <c r="G75" s="3"/>
      <c r="H75" s="3"/>
      <c r="I75" s="3"/>
      <c r="J75" s="3"/>
      <c r="K75" s="3"/>
      <c r="L75" s="3"/>
      <c r="M75" s="3"/>
      <c r="N75" s="3"/>
      <c r="O75" s="3"/>
      <c r="P75" s="3"/>
    </row>
    <row r="76" spans="1:16" ht="12.75">
      <c r="A76" s="3"/>
      <c r="B76" s="3"/>
      <c r="C76" s="3"/>
      <c r="D76" s="3"/>
      <c r="E76" s="3"/>
      <c r="F76" s="3"/>
      <c r="G76" s="3"/>
      <c r="H76" s="3"/>
      <c r="I76" s="3"/>
      <c r="J76" s="3"/>
      <c r="K76" s="3"/>
      <c r="L76" s="3"/>
      <c r="M76" s="3"/>
      <c r="N76" s="3"/>
      <c r="O76" s="3"/>
      <c r="P76" s="3"/>
    </row>
    <row r="77" spans="1:16" ht="12.75">
      <c r="A77" s="3"/>
      <c r="B77" s="3"/>
      <c r="C77" s="3"/>
      <c r="D77" s="3"/>
      <c r="E77" s="3"/>
      <c r="F77" s="3"/>
      <c r="G77" s="3"/>
      <c r="H77" s="3"/>
      <c r="I77" s="3"/>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3"/>
      <c r="B79" s="3"/>
      <c r="C79" s="3"/>
      <c r="D79" s="3"/>
      <c r="E79" s="3"/>
      <c r="F79" s="3"/>
      <c r="G79" s="3"/>
      <c r="H79" s="3"/>
      <c r="I79" s="3"/>
      <c r="J79" s="3"/>
      <c r="K79" s="3"/>
      <c r="L79" s="3"/>
      <c r="M79" s="3"/>
      <c r="N79" s="3"/>
      <c r="O79" s="3"/>
      <c r="P79" s="3"/>
    </row>
    <row r="80" spans="1:16" ht="12.75">
      <c r="A80" s="3"/>
      <c r="B80" s="3"/>
      <c r="C80" s="3"/>
      <c r="D80" s="3"/>
      <c r="E80" s="3"/>
      <c r="F80" s="3"/>
      <c r="G80" s="3"/>
      <c r="H80" s="3"/>
      <c r="I80" s="3"/>
      <c r="J80" s="3"/>
      <c r="K80" s="3"/>
      <c r="L80" s="3"/>
      <c r="M80" s="3"/>
      <c r="N80" s="3"/>
      <c r="O80" s="3"/>
      <c r="P80" s="3"/>
    </row>
    <row r="81" spans="1:16" ht="12.75">
      <c r="A81" s="3"/>
      <c r="B81" s="3"/>
      <c r="C81" s="3"/>
      <c r="D81" s="3"/>
      <c r="E81" s="3"/>
      <c r="F81" s="3"/>
      <c r="G81" s="3"/>
      <c r="H81" s="3"/>
      <c r="I81" s="3"/>
      <c r="J81" s="3"/>
      <c r="K81" s="3"/>
      <c r="L81" s="3"/>
      <c r="M81" s="3"/>
      <c r="N81" s="3"/>
      <c r="O81" s="3"/>
      <c r="P81" s="3"/>
    </row>
    <row r="82" spans="1:16" ht="12.75">
      <c r="A82" s="3"/>
      <c r="B82" s="3"/>
      <c r="C82" s="3"/>
      <c r="D82" s="3"/>
      <c r="E82" s="3"/>
      <c r="F82" s="3"/>
      <c r="G82" s="3"/>
      <c r="H82" s="3"/>
      <c r="I82" s="3"/>
      <c r="J82" s="3"/>
      <c r="K82" s="3"/>
      <c r="L82" s="3"/>
      <c r="M82" s="3"/>
      <c r="N82" s="3"/>
      <c r="O82" s="3"/>
      <c r="P82" s="3"/>
    </row>
    <row r="83" spans="1:16" ht="12.75">
      <c r="A83" s="3"/>
      <c r="B83" s="3"/>
      <c r="C83" s="3"/>
      <c r="D83" s="3"/>
      <c r="E83" s="3"/>
      <c r="F83" s="3"/>
      <c r="G83" s="3"/>
      <c r="H83" s="3"/>
      <c r="I83" s="3"/>
      <c r="J83" s="3"/>
      <c r="K83" s="3"/>
      <c r="L83" s="3"/>
      <c r="M83" s="3"/>
      <c r="N83" s="3"/>
      <c r="O83" s="3"/>
      <c r="P83" s="3"/>
    </row>
    <row r="84" spans="1:16" ht="12.75">
      <c r="A84" s="3"/>
      <c r="B84" s="3"/>
      <c r="C84" s="3"/>
      <c r="D84" s="3"/>
      <c r="E84" s="3"/>
      <c r="F84" s="3"/>
      <c r="G84" s="3"/>
      <c r="H84" s="3"/>
      <c r="I84" s="3"/>
      <c r="J84" s="3"/>
      <c r="K84" s="3"/>
      <c r="L84" s="3"/>
      <c r="M84" s="3"/>
      <c r="N84" s="3"/>
      <c r="O84" s="3"/>
      <c r="P84" s="3"/>
    </row>
    <row r="85" spans="1:16" ht="12.75">
      <c r="A85" s="3"/>
      <c r="B85" s="3"/>
      <c r="C85" s="3"/>
      <c r="D85" s="3"/>
      <c r="E85" s="3"/>
      <c r="F85" s="3"/>
      <c r="G85" s="3"/>
      <c r="H85" s="3"/>
      <c r="I85" s="3"/>
      <c r="J85" s="3"/>
      <c r="K85" s="3"/>
      <c r="L85" s="3"/>
      <c r="M85" s="3"/>
      <c r="N85" s="3"/>
      <c r="O85" s="3"/>
      <c r="P85" s="3"/>
    </row>
    <row r="86" spans="1:16" ht="12.75">
      <c r="A86" s="3"/>
      <c r="B86" s="3"/>
      <c r="C86" s="3"/>
      <c r="D86" s="3"/>
      <c r="E86" s="3"/>
      <c r="F86" s="3"/>
      <c r="G86" s="3"/>
      <c r="H86" s="3"/>
      <c r="I86" s="3"/>
      <c r="J86" s="3"/>
      <c r="K86" s="3"/>
      <c r="L86" s="3"/>
      <c r="M86" s="3"/>
      <c r="N86" s="3"/>
      <c r="O86" s="3"/>
      <c r="P86" s="3"/>
    </row>
  </sheetData>
  <sheetProtection/>
  <mergeCells count="1">
    <mergeCell ref="A1:N3"/>
  </mergeCells>
  <printOptions/>
  <pageMargins left="0.75" right="0.75" top="1" bottom="1" header="0.5" footer="0.5"/>
  <pageSetup orientation="portrait" scale="46"/>
  <colBreaks count="1" manualBreakCount="1">
    <brk id="14" max="65535" man="1"/>
  </colBreaks>
  <drawing r:id="rId1"/>
</worksheet>
</file>

<file path=xl/worksheets/sheet7.xml><?xml version="1.0" encoding="utf-8"?>
<worksheet xmlns="http://schemas.openxmlformats.org/spreadsheetml/2006/main" xmlns:r="http://schemas.openxmlformats.org/officeDocument/2006/relationships">
  <dimension ref="A1:P191"/>
  <sheetViews>
    <sheetView view="pageLayout" zoomScale="0" zoomScalePageLayoutView="0" workbookViewId="0" topLeftCell="A15">
      <selection activeCell="A15" sqref="A15"/>
    </sheetView>
  </sheetViews>
  <sheetFormatPr defaultColWidth="10.75390625" defaultRowHeight="12.75"/>
  <cols>
    <col min="1" max="3" width="10.75390625" style="31" customWidth="1"/>
    <col min="4" max="4" width="13.00390625" style="31" customWidth="1"/>
    <col min="5" max="10" width="10.75390625" style="31" customWidth="1"/>
    <col min="11" max="12" width="10.75390625" style="30" customWidth="1"/>
    <col min="13" max="16384" width="10.75390625" style="31" customWidth="1"/>
  </cols>
  <sheetData>
    <row r="1" spans="1:14" ht="12.75">
      <c r="A1" s="550" t="s">
        <v>4</v>
      </c>
      <c r="B1" s="551"/>
      <c r="C1" s="551"/>
      <c r="D1" s="551"/>
      <c r="E1" s="551"/>
      <c r="F1" s="551"/>
      <c r="G1" s="551"/>
      <c r="H1" s="551"/>
      <c r="I1" s="551"/>
      <c r="J1" s="551"/>
      <c r="K1" s="551"/>
      <c r="L1" s="551"/>
      <c r="M1" s="551"/>
      <c r="N1" s="551"/>
    </row>
    <row r="2" spans="1:14" ht="12.75">
      <c r="A2" s="551"/>
      <c r="B2" s="551"/>
      <c r="C2" s="551"/>
      <c r="D2" s="551"/>
      <c r="E2" s="551"/>
      <c r="F2" s="551"/>
      <c r="G2" s="551"/>
      <c r="H2" s="551"/>
      <c r="I2" s="551"/>
      <c r="J2" s="551"/>
      <c r="K2" s="551"/>
      <c r="L2" s="551"/>
      <c r="M2" s="551"/>
      <c r="N2" s="551"/>
    </row>
    <row r="3" spans="1:14" ht="12.75">
      <c r="A3" s="552"/>
      <c r="B3" s="552"/>
      <c r="C3" s="552"/>
      <c r="D3" s="552"/>
      <c r="E3" s="552"/>
      <c r="F3" s="552"/>
      <c r="G3" s="552"/>
      <c r="H3" s="552"/>
      <c r="I3" s="552"/>
      <c r="J3" s="552"/>
      <c r="K3" s="552"/>
      <c r="L3" s="552"/>
      <c r="M3" s="552"/>
      <c r="N3" s="552"/>
    </row>
    <row r="4" spans="1:14" ht="12.75">
      <c r="A4" s="30"/>
      <c r="B4" s="30"/>
      <c r="C4" s="30"/>
      <c r="D4" s="30"/>
      <c r="E4" s="30"/>
      <c r="F4" s="30"/>
      <c r="G4" s="30"/>
      <c r="H4" s="30"/>
      <c r="I4" s="30"/>
      <c r="J4" s="30"/>
      <c r="M4" s="30"/>
      <c r="N4" s="30"/>
    </row>
    <row r="5" spans="1:14" ht="15.75">
      <c r="A5" s="532" t="s">
        <v>215</v>
      </c>
      <c r="B5" s="533"/>
      <c r="C5" s="30"/>
      <c r="D5" s="30"/>
      <c r="E5" s="30"/>
      <c r="F5" s="30"/>
      <c r="G5" s="30"/>
      <c r="H5" s="30"/>
      <c r="I5" s="30"/>
      <c r="J5" s="30"/>
      <c r="M5" s="30"/>
      <c r="N5" s="30"/>
    </row>
    <row r="6" spans="1:14" ht="12.75">
      <c r="A6" s="30"/>
      <c r="B6" s="30"/>
      <c r="C6" s="30"/>
      <c r="D6" s="30"/>
      <c r="E6" s="30"/>
      <c r="F6" s="30"/>
      <c r="G6" s="30"/>
      <c r="H6" s="30"/>
      <c r="I6" s="30"/>
      <c r="J6" s="30"/>
      <c r="M6" s="30"/>
      <c r="N6" s="30"/>
    </row>
    <row r="7" spans="1:14" ht="15">
      <c r="A7" s="536" t="s">
        <v>241</v>
      </c>
      <c r="B7" s="535"/>
      <c r="C7" s="535"/>
      <c r="D7" s="535"/>
      <c r="E7" s="535"/>
      <c r="F7" s="535"/>
      <c r="G7" s="535"/>
      <c r="H7" s="30"/>
      <c r="I7" s="30"/>
      <c r="J7" s="30"/>
      <c r="M7" s="30"/>
      <c r="N7" s="30"/>
    </row>
    <row r="8" spans="1:14" ht="15">
      <c r="A8" s="534" t="s">
        <v>242</v>
      </c>
      <c r="B8" s="535"/>
      <c r="C8" s="535"/>
      <c r="D8" s="535"/>
      <c r="E8" s="535"/>
      <c r="F8" s="535"/>
      <c r="G8" s="535"/>
      <c r="H8" s="535"/>
      <c r="I8" s="30"/>
      <c r="J8" s="30"/>
      <c r="M8" s="30"/>
      <c r="N8" s="30"/>
    </row>
    <row r="9" spans="1:14" ht="15">
      <c r="A9" s="32" t="s">
        <v>216</v>
      </c>
      <c r="B9" s="33"/>
      <c r="C9" s="33"/>
      <c r="D9" s="33"/>
      <c r="E9" s="33"/>
      <c r="F9" s="33"/>
      <c r="G9" s="33"/>
      <c r="H9" s="33"/>
      <c r="I9" s="30"/>
      <c r="J9" s="30"/>
      <c r="M9" s="30"/>
      <c r="N9" s="30"/>
    </row>
    <row r="10" spans="1:14" ht="15">
      <c r="A10" s="32"/>
      <c r="B10" s="33"/>
      <c r="C10" s="33"/>
      <c r="D10" s="33"/>
      <c r="E10" s="33"/>
      <c r="F10" s="33"/>
      <c r="G10" s="33"/>
      <c r="H10" s="33"/>
      <c r="I10" s="30"/>
      <c r="J10" s="30"/>
      <c r="M10" s="30"/>
      <c r="N10" s="30"/>
    </row>
    <row r="11" spans="1:14" ht="15">
      <c r="A11" s="34" t="s">
        <v>174</v>
      </c>
      <c r="B11" s="35"/>
      <c r="C11" s="30"/>
      <c r="D11" s="30"/>
      <c r="E11" s="30"/>
      <c r="F11" s="30"/>
      <c r="G11" s="30"/>
      <c r="H11" s="30"/>
      <c r="I11" s="30"/>
      <c r="J11" s="30"/>
      <c r="M11" s="30"/>
      <c r="N11" s="30"/>
    </row>
    <row r="12" spans="1:14" ht="15">
      <c r="A12" s="527" t="s">
        <v>226</v>
      </c>
      <c r="B12" s="535"/>
      <c r="C12" s="535"/>
      <c r="D12" s="535"/>
      <c r="E12" s="535"/>
      <c r="F12" s="535"/>
      <c r="G12" s="535"/>
      <c r="H12" s="30"/>
      <c r="I12" s="30"/>
      <c r="J12" s="30"/>
      <c r="M12" s="30"/>
      <c r="N12" s="30"/>
    </row>
    <row r="13" spans="1:14" ht="15">
      <c r="A13" s="36" t="s">
        <v>217</v>
      </c>
      <c r="B13" s="35"/>
      <c r="C13" s="30"/>
      <c r="D13" s="30"/>
      <c r="E13" s="30"/>
      <c r="F13" s="30"/>
      <c r="G13" s="30"/>
      <c r="H13" s="30"/>
      <c r="I13" s="30"/>
      <c r="J13" s="30"/>
      <c r="M13" s="30"/>
      <c r="N13" s="30"/>
    </row>
    <row r="14" spans="1:14" ht="12.75">
      <c r="A14" s="30"/>
      <c r="B14" s="30"/>
      <c r="C14" s="30"/>
      <c r="D14" s="30"/>
      <c r="E14" s="30"/>
      <c r="F14" s="30"/>
      <c r="G14" s="30"/>
      <c r="H14" s="30"/>
      <c r="I14" s="30"/>
      <c r="J14" s="30"/>
      <c r="M14" s="30"/>
      <c r="N14" s="30"/>
    </row>
    <row r="15" spans="1:14" ht="12.75">
      <c r="A15" s="30"/>
      <c r="B15" s="30"/>
      <c r="C15" s="30"/>
      <c r="D15" s="30"/>
      <c r="E15" s="30"/>
      <c r="F15" s="30"/>
      <c r="G15" s="30"/>
      <c r="H15" s="30"/>
      <c r="I15" s="30"/>
      <c r="J15" s="30"/>
      <c r="M15" s="30"/>
      <c r="N15" s="30"/>
    </row>
    <row r="16" spans="1:14" ht="15.75">
      <c r="A16" s="37" t="s">
        <v>218</v>
      </c>
      <c r="B16" s="30"/>
      <c r="C16" s="30"/>
      <c r="D16" s="30"/>
      <c r="E16" s="30"/>
      <c r="F16" s="30"/>
      <c r="G16" s="30"/>
      <c r="H16" s="30"/>
      <c r="I16" s="30"/>
      <c r="J16" s="30"/>
      <c r="M16" s="30"/>
      <c r="N16" s="30"/>
    </row>
    <row r="17" spans="1:14" ht="15">
      <c r="A17" s="38"/>
      <c r="B17" s="39"/>
      <c r="C17" s="39"/>
      <c r="D17" s="39"/>
      <c r="E17" s="39"/>
      <c r="F17" s="39"/>
      <c r="G17" s="39"/>
      <c r="H17" s="39"/>
      <c r="I17" s="39"/>
      <c r="J17" s="30"/>
      <c r="M17" s="30"/>
      <c r="N17" s="30"/>
    </row>
    <row r="18" spans="1:14" ht="12.75">
      <c r="A18" s="525" t="s">
        <v>219</v>
      </c>
      <c r="B18" s="525"/>
      <c r="C18" s="525"/>
      <c r="D18" s="525"/>
      <c r="E18" s="525"/>
      <c r="F18" s="525"/>
      <c r="G18" s="525"/>
      <c r="H18" s="525"/>
      <c r="I18" s="525"/>
      <c r="J18" s="30"/>
      <c r="M18" s="30"/>
      <c r="N18" s="30"/>
    </row>
    <row r="19" spans="1:14" ht="18" customHeight="1">
      <c r="A19" s="525"/>
      <c r="B19" s="525"/>
      <c r="C19" s="525"/>
      <c r="D19" s="525"/>
      <c r="E19" s="525"/>
      <c r="F19" s="525"/>
      <c r="G19" s="525"/>
      <c r="H19" s="525"/>
      <c r="I19" s="525"/>
      <c r="J19" s="30"/>
      <c r="M19" s="30"/>
      <c r="N19" s="30"/>
    </row>
    <row r="20" spans="1:14" ht="18" customHeight="1">
      <c r="A20" s="40"/>
      <c r="B20" s="40"/>
      <c r="C20" s="40"/>
      <c r="D20" s="40"/>
      <c r="E20" s="40"/>
      <c r="F20" s="40"/>
      <c r="G20" s="40"/>
      <c r="H20" s="40"/>
      <c r="I20" s="40"/>
      <c r="J20" s="30"/>
      <c r="M20" s="30"/>
      <c r="N20" s="30"/>
    </row>
    <row r="21" spans="1:14" ht="12.75">
      <c r="A21" s="525" t="s">
        <v>149</v>
      </c>
      <c r="B21" s="525"/>
      <c r="C21" s="525"/>
      <c r="D21" s="525"/>
      <c r="E21" s="525"/>
      <c r="F21" s="525"/>
      <c r="G21" s="525"/>
      <c r="H21" s="525"/>
      <c r="I21" s="525"/>
      <c r="J21" s="30"/>
      <c r="M21" s="30"/>
      <c r="N21" s="30"/>
    </row>
    <row r="22" spans="1:14" ht="16.5" customHeight="1">
      <c r="A22" s="525"/>
      <c r="B22" s="525"/>
      <c r="C22" s="525"/>
      <c r="D22" s="525"/>
      <c r="E22" s="525"/>
      <c r="F22" s="525"/>
      <c r="G22" s="525"/>
      <c r="H22" s="525"/>
      <c r="I22" s="525"/>
      <c r="J22" s="30"/>
      <c r="M22" s="30"/>
      <c r="N22" s="30"/>
    </row>
    <row r="23" spans="1:14" ht="15">
      <c r="A23" s="38"/>
      <c r="B23" s="41" t="s">
        <v>271</v>
      </c>
      <c r="C23" s="41" t="s">
        <v>272</v>
      </c>
      <c r="D23" s="41" t="s">
        <v>273</v>
      </c>
      <c r="E23" s="41" t="s">
        <v>274</v>
      </c>
      <c r="F23" s="41"/>
      <c r="G23" s="41"/>
      <c r="H23" s="39"/>
      <c r="I23" s="39"/>
      <c r="J23" s="30"/>
      <c r="M23" s="30"/>
      <c r="N23" s="30"/>
    </row>
    <row r="24" spans="1:14" ht="15">
      <c r="A24" s="38"/>
      <c r="B24" s="41">
        <v>5</v>
      </c>
      <c r="C24" s="41">
        <v>44.99</v>
      </c>
      <c r="D24" s="41">
        <v>10</v>
      </c>
      <c r="E24" s="41" t="s">
        <v>275</v>
      </c>
      <c r="F24" s="41"/>
      <c r="G24" s="41"/>
      <c r="H24" s="39"/>
      <c r="I24" s="39"/>
      <c r="J24" s="30"/>
      <c r="M24" s="30"/>
      <c r="N24" s="30"/>
    </row>
    <row r="25" spans="1:14" ht="15">
      <c r="A25" s="39"/>
      <c r="B25" s="41">
        <v>10</v>
      </c>
      <c r="C25" s="41">
        <v>79.99</v>
      </c>
      <c r="D25" s="41">
        <v>10</v>
      </c>
      <c r="E25" s="41" t="s">
        <v>276</v>
      </c>
      <c r="F25" s="41"/>
      <c r="G25" s="41"/>
      <c r="H25" s="39"/>
      <c r="I25" s="39"/>
      <c r="J25" s="30"/>
      <c r="M25" s="30"/>
      <c r="N25" s="30"/>
    </row>
    <row r="26" spans="1:14" ht="15">
      <c r="A26" s="39"/>
      <c r="B26" s="41">
        <v>25</v>
      </c>
      <c r="C26" s="41">
        <v>184.99</v>
      </c>
      <c r="D26" s="41">
        <v>10</v>
      </c>
      <c r="E26" s="41" t="s">
        <v>277</v>
      </c>
      <c r="F26" s="41"/>
      <c r="G26" s="41"/>
      <c r="H26" s="39"/>
      <c r="I26" s="39"/>
      <c r="J26" s="30"/>
      <c r="M26" s="30"/>
      <c r="N26" s="30"/>
    </row>
    <row r="27" spans="1:14" ht="15">
      <c r="A27" s="39"/>
      <c r="B27" s="41">
        <v>50</v>
      </c>
      <c r="C27" s="41">
        <v>359.99</v>
      </c>
      <c r="D27" s="41">
        <v>10</v>
      </c>
      <c r="E27" s="41" t="s">
        <v>278</v>
      </c>
      <c r="F27" s="41"/>
      <c r="G27" s="41"/>
      <c r="H27" s="39"/>
      <c r="I27" s="39"/>
      <c r="J27" s="30"/>
      <c r="M27" s="30"/>
      <c r="N27" s="30"/>
    </row>
    <row r="28" spans="1:14" ht="15">
      <c r="A28" s="39"/>
      <c r="B28" s="41">
        <v>100</v>
      </c>
      <c r="C28" s="41">
        <v>649.99</v>
      </c>
      <c r="D28" s="41">
        <v>10</v>
      </c>
      <c r="E28" s="41" t="s">
        <v>279</v>
      </c>
      <c r="F28" s="41"/>
      <c r="G28" s="41"/>
      <c r="H28" s="39"/>
      <c r="I28" s="39"/>
      <c r="J28" s="30"/>
      <c r="M28" s="30"/>
      <c r="N28" s="30"/>
    </row>
    <row r="29" spans="1:14" ht="15">
      <c r="A29" s="39"/>
      <c r="B29" s="39"/>
      <c r="C29" s="39"/>
      <c r="D29" s="39"/>
      <c r="E29" s="39"/>
      <c r="F29" s="39"/>
      <c r="G29" s="39"/>
      <c r="H29" s="39"/>
      <c r="I29" s="39"/>
      <c r="J29" s="30"/>
      <c r="M29" s="30"/>
      <c r="N29" s="30"/>
    </row>
    <row r="30" spans="1:14" ht="15">
      <c r="A30" s="39" t="s">
        <v>280</v>
      </c>
      <c r="B30" s="39"/>
      <c r="C30" s="39"/>
      <c r="D30" s="39"/>
      <c r="E30" s="39"/>
      <c r="F30" s="39"/>
      <c r="G30" s="39"/>
      <c r="H30" s="39"/>
      <c r="I30" s="39"/>
      <c r="J30" s="30"/>
      <c r="M30" s="30"/>
      <c r="N30" s="30"/>
    </row>
    <row r="31" spans="1:14" ht="15">
      <c r="A31" s="39"/>
      <c r="B31" s="39" t="s">
        <v>281</v>
      </c>
      <c r="C31" s="39"/>
      <c r="D31" s="39"/>
      <c r="E31" s="39"/>
      <c r="F31" s="39"/>
      <c r="G31" s="39"/>
      <c r="H31" s="39"/>
      <c r="I31" s="39"/>
      <c r="J31" s="30"/>
      <c r="M31" s="30"/>
      <c r="N31" s="30"/>
    </row>
    <row r="32" spans="1:14" ht="15">
      <c r="A32" s="39"/>
      <c r="B32" s="39" t="s">
        <v>282</v>
      </c>
      <c r="C32" s="39"/>
      <c r="D32" s="39"/>
      <c r="E32" s="39"/>
      <c r="F32" s="39"/>
      <c r="G32" s="39"/>
      <c r="H32" s="39"/>
      <c r="I32" s="39"/>
      <c r="J32" s="30"/>
      <c r="M32" s="30"/>
      <c r="N32" s="30"/>
    </row>
    <row r="33" spans="1:14" ht="15">
      <c r="A33" s="39"/>
      <c r="B33" s="39" t="s">
        <v>283</v>
      </c>
      <c r="C33" s="39"/>
      <c r="D33" s="39"/>
      <c r="E33" s="39"/>
      <c r="F33" s="39"/>
      <c r="G33" s="39"/>
      <c r="H33" s="39"/>
      <c r="I33" s="39"/>
      <c r="J33" s="30"/>
      <c r="M33" s="30"/>
      <c r="N33" s="30"/>
    </row>
    <row r="34" spans="1:14" ht="15">
      <c r="A34" s="39"/>
      <c r="B34" s="39" t="s">
        <v>284</v>
      </c>
      <c r="C34" s="39"/>
      <c r="D34" s="39"/>
      <c r="E34" s="39"/>
      <c r="F34" s="39"/>
      <c r="G34" s="39"/>
      <c r="H34" s="39"/>
      <c r="I34" s="39"/>
      <c r="J34" s="30"/>
      <c r="M34" s="30"/>
      <c r="N34" s="30"/>
    </row>
    <row r="35" spans="1:14" ht="15">
      <c r="A35" s="39"/>
      <c r="B35" s="39" t="s">
        <v>285</v>
      </c>
      <c r="C35" s="39"/>
      <c r="D35" s="39"/>
      <c r="E35" s="39"/>
      <c r="F35" s="39"/>
      <c r="G35" s="39"/>
      <c r="H35" s="39"/>
      <c r="I35" s="39"/>
      <c r="J35" s="30"/>
      <c r="M35" s="30"/>
      <c r="N35" s="30"/>
    </row>
    <row r="36" spans="1:14" ht="15">
      <c r="A36" s="39"/>
      <c r="B36" s="39"/>
      <c r="C36" s="39"/>
      <c r="D36" s="39"/>
      <c r="E36" s="39"/>
      <c r="F36" s="39"/>
      <c r="G36" s="39"/>
      <c r="H36" s="39"/>
      <c r="I36" s="39"/>
      <c r="J36" s="30"/>
      <c r="M36" s="30"/>
      <c r="N36" s="30"/>
    </row>
    <row r="37" spans="1:14" ht="12.75">
      <c r="A37" s="525" t="s">
        <v>150</v>
      </c>
      <c r="B37" s="525"/>
      <c r="C37" s="525"/>
      <c r="D37" s="525"/>
      <c r="E37" s="525"/>
      <c r="F37" s="525"/>
      <c r="G37" s="525"/>
      <c r="H37" s="525"/>
      <c r="I37" s="525"/>
      <c r="J37" s="30"/>
      <c r="M37" s="30"/>
      <c r="N37" s="30"/>
    </row>
    <row r="38" spans="1:14" ht="15.75" customHeight="1">
      <c r="A38" s="499"/>
      <c r="B38" s="499"/>
      <c r="C38" s="499"/>
      <c r="D38" s="499"/>
      <c r="E38" s="499"/>
      <c r="F38" s="499"/>
      <c r="G38" s="499"/>
      <c r="H38" s="499"/>
      <c r="I38" s="499"/>
      <c r="J38" s="30"/>
      <c r="M38" s="30"/>
      <c r="N38" s="30"/>
    </row>
    <row r="39" spans="1:14" ht="12.75">
      <c r="A39" s="42"/>
      <c r="B39" s="42"/>
      <c r="C39" s="42"/>
      <c r="D39" s="42"/>
      <c r="E39" s="42"/>
      <c r="F39" s="42"/>
      <c r="G39" s="42"/>
      <c r="H39" s="42"/>
      <c r="I39" s="42"/>
      <c r="J39" s="30"/>
      <c r="M39" s="30"/>
      <c r="N39" s="30"/>
    </row>
    <row r="40" spans="1:14" ht="12.75">
      <c r="A40" s="30"/>
      <c r="B40" s="30"/>
      <c r="C40" s="30"/>
      <c r="D40" s="30"/>
      <c r="E40" s="30"/>
      <c r="F40" s="30"/>
      <c r="G40" s="30"/>
      <c r="H40" s="30"/>
      <c r="I40" s="30"/>
      <c r="J40" s="30"/>
      <c r="M40" s="30"/>
      <c r="N40" s="30"/>
    </row>
    <row r="41" spans="1:14" ht="15.75">
      <c r="A41" s="37" t="s">
        <v>151</v>
      </c>
      <c r="B41" s="30"/>
      <c r="C41" s="30"/>
      <c r="D41" s="30"/>
      <c r="E41" s="30"/>
      <c r="F41" s="30"/>
      <c r="G41" s="30"/>
      <c r="H41" s="30"/>
      <c r="I41" s="30"/>
      <c r="J41" s="30"/>
      <c r="M41" s="30"/>
      <c r="N41" s="30"/>
    </row>
    <row r="42" spans="1:14" ht="12.75">
      <c r="A42" s="30"/>
      <c r="B42" s="30"/>
      <c r="C42" s="30"/>
      <c r="D42" s="30"/>
      <c r="E42" s="30"/>
      <c r="F42" s="30"/>
      <c r="G42" s="30"/>
      <c r="H42" s="30"/>
      <c r="I42" s="30"/>
      <c r="J42" s="30"/>
      <c r="M42" s="30"/>
      <c r="N42" s="30"/>
    </row>
    <row r="43" spans="1:14" ht="15">
      <c r="A43" s="34" t="s">
        <v>152</v>
      </c>
      <c r="B43" s="35"/>
      <c r="C43" s="30"/>
      <c r="D43" s="30"/>
      <c r="E43" s="30"/>
      <c r="F43" s="30"/>
      <c r="G43" s="30"/>
      <c r="H43" s="30"/>
      <c r="I43" s="30"/>
      <c r="J43" s="30"/>
      <c r="M43" s="30"/>
      <c r="N43" s="30"/>
    </row>
    <row r="44" spans="1:14" ht="15">
      <c r="A44" s="112" t="s">
        <v>222</v>
      </c>
      <c r="B44" s="35"/>
      <c r="C44" s="30"/>
      <c r="D44" s="30"/>
      <c r="E44" s="30"/>
      <c r="F44" s="30"/>
      <c r="G44" s="30"/>
      <c r="H44" s="30"/>
      <c r="I44" s="30"/>
      <c r="J44" s="30"/>
      <c r="M44" s="30"/>
      <c r="N44" s="30"/>
    </row>
    <row r="45" spans="1:16" ht="15">
      <c r="A45" s="467" t="s">
        <v>216</v>
      </c>
      <c r="B45" s="535"/>
      <c r="C45" s="535"/>
      <c r="D45" s="535"/>
      <c r="E45" s="535"/>
      <c r="F45" s="535"/>
      <c r="G45" s="535"/>
      <c r="H45" s="535"/>
      <c r="I45" s="535"/>
      <c r="J45" s="30"/>
      <c r="K45" s="113"/>
      <c r="L45" s="113"/>
      <c r="M45" s="114"/>
      <c r="N45" s="114"/>
      <c r="O45" s="1"/>
      <c r="P45" s="1"/>
    </row>
    <row r="46" spans="1:16" ht="15">
      <c r="A46" s="113"/>
      <c r="B46" s="35"/>
      <c r="C46" s="30"/>
      <c r="D46" s="30"/>
      <c r="E46" s="30"/>
      <c r="F46" s="30"/>
      <c r="G46" s="30"/>
      <c r="H46" s="30"/>
      <c r="I46" s="30"/>
      <c r="J46" s="30"/>
      <c r="K46" s="114"/>
      <c r="L46" s="114"/>
      <c r="M46" s="114"/>
      <c r="N46" s="114"/>
      <c r="O46" s="1"/>
      <c r="P46" s="1"/>
    </row>
    <row r="47" spans="1:16" ht="15">
      <c r="A47" s="34" t="s">
        <v>221</v>
      </c>
      <c r="B47" s="35"/>
      <c r="C47" s="30"/>
      <c r="D47" s="30"/>
      <c r="E47" s="30"/>
      <c r="F47" s="30"/>
      <c r="G47" s="30"/>
      <c r="H47" s="30"/>
      <c r="I47" s="30"/>
      <c r="J47" s="30"/>
      <c r="K47" s="114"/>
      <c r="L47" s="114"/>
      <c r="M47" s="114"/>
      <c r="N47" s="114"/>
      <c r="O47" s="1"/>
      <c r="P47" s="1"/>
    </row>
    <row r="48" spans="1:14" ht="15">
      <c r="A48" s="112" t="s">
        <v>238</v>
      </c>
      <c r="B48" s="35"/>
      <c r="C48" s="30"/>
      <c r="D48" s="30"/>
      <c r="E48" s="30"/>
      <c r="F48" s="30"/>
      <c r="G48" s="30"/>
      <c r="H48" s="30"/>
      <c r="I48" s="30"/>
      <c r="J48" s="30"/>
      <c r="M48" s="30"/>
      <c r="N48" s="30"/>
    </row>
    <row r="49" spans="1:14" ht="15">
      <c r="A49" s="466" t="s">
        <v>216</v>
      </c>
      <c r="B49" s="535"/>
      <c r="C49" s="535"/>
      <c r="D49" s="535"/>
      <c r="E49" s="535"/>
      <c r="F49" s="535"/>
      <c r="G49" s="535"/>
      <c r="H49" s="535"/>
      <c r="I49" s="535"/>
      <c r="J49" s="30"/>
      <c r="M49" s="30"/>
      <c r="N49" s="30"/>
    </row>
    <row r="50" spans="1:14" ht="12.75">
      <c r="A50" s="30"/>
      <c r="B50" s="30"/>
      <c r="C50" s="30"/>
      <c r="D50" s="30"/>
      <c r="E50" s="30"/>
      <c r="F50" s="30"/>
      <c r="G50" s="30"/>
      <c r="H50" s="30"/>
      <c r="I50" s="30"/>
      <c r="J50" s="30"/>
      <c r="M50" s="30"/>
      <c r="N50" s="30"/>
    </row>
    <row r="51" spans="1:14" ht="12.75">
      <c r="A51" s="30"/>
      <c r="B51" s="30"/>
      <c r="C51" s="30"/>
      <c r="D51" s="30"/>
      <c r="E51" s="30"/>
      <c r="F51" s="30"/>
      <c r="G51" s="30"/>
      <c r="H51" s="30"/>
      <c r="I51" s="30"/>
      <c r="J51" s="30"/>
      <c r="M51" s="30"/>
      <c r="N51" s="30"/>
    </row>
    <row r="52" spans="1:14" ht="15.75">
      <c r="A52" s="37" t="s">
        <v>179</v>
      </c>
      <c r="B52" s="30"/>
      <c r="C52" s="30"/>
      <c r="D52" s="30"/>
      <c r="E52" s="30"/>
      <c r="F52" s="30"/>
      <c r="G52" s="30"/>
      <c r="H52" s="30"/>
      <c r="I52" s="30"/>
      <c r="J52" s="30"/>
      <c r="M52" s="30"/>
      <c r="N52" s="30"/>
    </row>
    <row r="53" spans="1:14" ht="12.75">
      <c r="A53" s="30"/>
      <c r="B53" s="30"/>
      <c r="C53" s="30"/>
      <c r="D53" s="30"/>
      <c r="E53" s="30"/>
      <c r="F53" s="30"/>
      <c r="G53" s="30"/>
      <c r="H53" s="30"/>
      <c r="I53" s="30"/>
      <c r="J53" s="30"/>
      <c r="M53" s="30"/>
      <c r="N53" s="30"/>
    </row>
    <row r="54" spans="1:14" ht="15">
      <c r="A54" s="39" t="s">
        <v>180</v>
      </c>
      <c r="B54" s="30"/>
      <c r="C54" s="30"/>
      <c r="D54" s="30"/>
      <c r="E54" s="30"/>
      <c r="F54" s="30"/>
      <c r="G54" s="30"/>
      <c r="H54" s="30"/>
      <c r="I54" s="30"/>
      <c r="J54" s="30"/>
      <c r="M54" s="30"/>
      <c r="N54" s="30"/>
    </row>
    <row r="55" spans="1:14" ht="15">
      <c r="A55" s="48" t="s">
        <v>243</v>
      </c>
      <c r="B55" s="30"/>
      <c r="C55" s="30"/>
      <c r="D55" s="30"/>
      <c r="E55" s="30"/>
      <c r="F55" s="30"/>
      <c r="G55" s="30"/>
      <c r="H55" s="30"/>
      <c r="I55" s="30"/>
      <c r="J55" s="30"/>
      <c r="M55" s="30"/>
      <c r="N55" s="30"/>
    </row>
    <row r="56" spans="1:14" ht="15">
      <c r="A56" s="39" t="s">
        <v>244</v>
      </c>
      <c r="B56" s="30"/>
      <c r="C56" s="30"/>
      <c r="D56" s="30"/>
      <c r="E56" s="30"/>
      <c r="F56" s="30"/>
      <c r="G56" s="30"/>
      <c r="H56" s="30"/>
      <c r="I56" s="30"/>
      <c r="J56" s="30"/>
      <c r="M56" s="30"/>
      <c r="N56" s="30"/>
    </row>
    <row r="57" spans="1:14" ht="15">
      <c r="A57" s="39" t="s">
        <v>254</v>
      </c>
      <c r="B57" s="30"/>
      <c r="C57" s="30"/>
      <c r="D57" s="30"/>
      <c r="E57" s="30"/>
      <c r="F57" s="30"/>
      <c r="G57" s="30"/>
      <c r="H57" s="30"/>
      <c r="I57" s="30"/>
      <c r="J57" s="30"/>
      <c r="M57" s="30"/>
      <c r="N57" s="30"/>
    </row>
    <row r="58" spans="1:14" ht="15">
      <c r="A58" s="39"/>
      <c r="B58" s="30"/>
      <c r="C58" s="30"/>
      <c r="D58" s="30"/>
      <c r="E58" s="30"/>
      <c r="F58" s="30"/>
      <c r="G58" s="30"/>
      <c r="H58" s="30"/>
      <c r="I58" s="30"/>
      <c r="J58" s="30"/>
      <c r="M58" s="30"/>
      <c r="N58" s="30"/>
    </row>
    <row r="59" spans="1:14" ht="15">
      <c r="A59" s="48" t="s">
        <v>255</v>
      </c>
      <c r="B59" s="30"/>
      <c r="C59" s="30"/>
      <c r="D59" s="30"/>
      <c r="E59" s="30"/>
      <c r="F59" s="30"/>
      <c r="G59" s="30"/>
      <c r="H59" s="30"/>
      <c r="I59" s="30"/>
      <c r="J59" s="30"/>
      <c r="M59" s="30"/>
      <c r="N59" s="30"/>
    </row>
    <row r="60" spans="1:14" ht="15">
      <c r="A60" s="39" t="s">
        <v>178</v>
      </c>
      <c r="B60" s="30"/>
      <c r="C60" s="30"/>
      <c r="D60" s="30"/>
      <c r="E60" s="30"/>
      <c r="F60" s="30"/>
      <c r="G60" s="30"/>
      <c r="H60" s="30"/>
      <c r="I60" s="30"/>
      <c r="J60" s="30"/>
      <c r="M60" s="30"/>
      <c r="N60" s="30"/>
    </row>
    <row r="61" spans="1:14" ht="15">
      <c r="A61" s="39"/>
      <c r="B61" s="30"/>
      <c r="C61" s="30"/>
      <c r="D61" s="30"/>
      <c r="E61" s="30"/>
      <c r="F61" s="30"/>
      <c r="G61" s="30"/>
      <c r="H61" s="30"/>
      <c r="I61" s="30"/>
      <c r="J61" s="30"/>
      <c r="M61" s="30"/>
      <c r="N61" s="30"/>
    </row>
    <row r="62" spans="1:14" ht="15">
      <c r="A62" s="48" t="s">
        <v>256</v>
      </c>
      <c r="B62" s="30"/>
      <c r="C62" s="30"/>
      <c r="D62" s="30"/>
      <c r="E62" s="30"/>
      <c r="F62" s="30"/>
      <c r="G62" s="30"/>
      <c r="H62" s="30"/>
      <c r="I62" s="30"/>
      <c r="J62" s="30"/>
      <c r="M62" s="30"/>
      <c r="N62" s="30"/>
    </row>
    <row r="63" spans="1:14" ht="15">
      <c r="A63" s="39" t="s">
        <v>257</v>
      </c>
      <c r="B63" s="30"/>
      <c r="C63" s="30"/>
      <c r="D63" s="30"/>
      <c r="E63" s="30"/>
      <c r="F63" s="30"/>
      <c r="G63" s="30"/>
      <c r="H63" s="30"/>
      <c r="I63" s="30"/>
      <c r="J63" s="30"/>
      <c r="M63" s="30"/>
      <c r="N63" s="30"/>
    </row>
    <row r="64" spans="1:14" ht="15">
      <c r="A64" s="39" t="s">
        <v>258</v>
      </c>
      <c r="B64" s="30"/>
      <c r="C64" s="30"/>
      <c r="D64" s="30"/>
      <c r="E64" s="30"/>
      <c r="F64" s="30"/>
      <c r="G64" s="30"/>
      <c r="H64" s="30"/>
      <c r="I64" s="30"/>
      <c r="J64" s="30"/>
      <c r="M64" s="30"/>
      <c r="N64" s="30"/>
    </row>
    <row r="65" spans="1:14" ht="15">
      <c r="A65" s="39"/>
      <c r="B65" s="30"/>
      <c r="C65" s="30"/>
      <c r="D65" s="30"/>
      <c r="E65" s="30"/>
      <c r="F65" s="30"/>
      <c r="G65" s="30"/>
      <c r="H65" s="30"/>
      <c r="I65" s="30"/>
      <c r="J65" s="30"/>
      <c r="M65" s="30"/>
      <c r="N65" s="30"/>
    </row>
    <row r="66" spans="1:14" ht="15">
      <c r="A66" s="39"/>
      <c r="B66" s="30"/>
      <c r="C66" s="30"/>
      <c r="D66" s="30"/>
      <c r="E66" s="30"/>
      <c r="F66" s="30"/>
      <c r="G66" s="30"/>
      <c r="H66" s="30"/>
      <c r="I66" s="30"/>
      <c r="J66" s="30"/>
      <c r="M66" s="30"/>
      <c r="N66" s="30"/>
    </row>
    <row r="67" spans="1:14" ht="15.75">
      <c r="A67" s="37" t="s">
        <v>153</v>
      </c>
      <c r="B67" s="30"/>
      <c r="C67" s="30"/>
      <c r="D67" s="30"/>
      <c r="E67" s="30"/>
      <c r="F67" s="30"/>
      <c r="G67" s="30"/>
      <c r="H67" s="30"/>
      <c r="I67" s="30"/>
      <c r="J67" s="30"/>
      <c r="M67" s="30"/>
      <c r="N67" s="30"/>
    </row>
    <row r="68" spans="1:15" ht="15">
      <c r="A68" s="46"/>
      <c r="B68" s="46"/>
      <c r="C68" s="46"/>
      <c r="D68" s="46"/>
      <c r="E68" s="46"/>
      <c r="F68" s="46"/>
      <c r="G68" s="46"/>
      <c r="H68" s="46"/>
      <c r="I68" s="46"/>
      <c r="J68" s="30"/>
      <c r="M68" s="39"/>
      <c r="N68" s="39"/>
      <c r="O68" s="47"/>
    </row>
    <row r="69" spans="1:15" ht="15">
      <c r="A69" s="46" t="s">
        <v>154</v>
      </c>
      <c r="B69" s="113"/>
      <c r="C69" s="46"/>
      <c r="D69" s="46"/>
      <c r="E69" s="46"/>
      <c r="F69" s="46"/>
      <c r="G69" s="46"/>
      <c r="H69" s="46"/>
      <c r="I69" s="46"/>
      <c r="J69" s="30"/>
      <c r="M69" s="39"/>
      <c r="N69" s="39"/>
      <c r="O69" s="47"/>
    </row>
    <row r="70" spans="1:15" ht="15">
      <c r="A70" s="527" t="s">
        <v>220</v>
      </c>
      <c r="B70" s="465"/>
      <c r="C70" s="465"/>
      <c r="D70" s="465"/>
      <c r="E70" s="465"/>
      <c r="F70" s="465"/>
      <c r="G70" s="465"/>
      <c r="H70" s="465"/>
      <c r="I70" s="465"/>
      <c r="J70" s="30"/>
      <c r="M70" s="39"/>
      <c r="N70" s="39"/>
      <c r="O70" s="47"/>
    </row>
    <row r="71" spans="1:15" ht="15">
      <c r="A71" s="465" t="s">
        <v>216</v>
      </c>
      <c r="B71" s="465"/>
      <c r="C71" s="465"/>
      <c r="D71" s="465"/>
      <c r="E71" s="465"/>
      <c r="F71" s="465"/>
      <c r="G71" s="465"/>
      <c r="H71" s="465"/>
      <c r="I71" s="465"/>
      <c r="J71" s="30"/>
      <c r="M71" s="39"/>
      <c r="N71" s="39"/>
      <c r="O71" s="47"/>
    </row>
    <row r="72" spans="1:15" ht="15">
      <c r="A72" s="30"/>
      <c r="B72" s="30"/>
      <c r="C72" s="30"/>
      <c r="D72" s="30"/>
      <c r="E72" s="30"/>
      <c r="F72" s="30"/>
      <c r="G72" s="30"/>
      <c r="H72" s="30"/>
      <c r="I72" s="30"/>
      <c r="J72" s="30"/>
      <c r="M72" s="39"/>
      <c r="N72" s="39"/>
      <c r="O72" s="47"/>
    </row>
    <row r="73" spans="1:15" ht="15">
      <c r="A73" s="30"/>
      <c r="B73" s="30"/>
      <c r="C73" s="30"/>
      <c r="D73" s="30"/>
      <c r="E73" s="30"/>
      <c r="F73" s="30"/>
      <c r="G73" s="30"/>
      <c r="H73" s="30"/>
      <c r="I73" s="30"/>
      <c r="J73" s="30"/>
      <c r="M73" s="39"/>
      <c r="N73" s="39"/>
      <c r="O73" s="47"/>
    </row>
    <row r="74" spans="1:15" ht="15.75">
      <c r="A74" s="37" t="s">
        <v>155</v>
      </c>
      <c r="B74" s="30"/>
      <c r="C74" s="30"/>
      <c r="D74" s="30"/>
      <c r="E74" s="30"/>
      <c r="F74" s="30"/>
      <c r="G74" s="30"/>
      <c r="H74" s="30"/>
      <c r="I74" s="30"/>
      <c r="J74" s="30"/>
      <c r="M74" s="39"/>
      <c r="N74" s="39"/>
      <c r="O74" s="47"/>
    </row>
    <row r="75" spans="1:15" ht="15.75">
      <c r="A75" s="37"/>
      <c r="B75" s="30"/>
      <c r="C75" s="30"/>
      <c r="D75" s="30"/>
      <c r="E75" s="30"/>
      <c r="F75" s="30"/>
      <c r="G75" s="30"/>
      <c r="H75" s="30"/>
      <c r="I75" s="30"/>
      <c r="J75" s="30"/>
      <c r="M75" s="39"/>
      <c r="N75" s="39"/>
      <c r="O75" s="47"/>
    </row>
    <row r="76" spans="1:15" ht="15">
      <c r="A76" s="43" t="s">
        <v>156</v>
      </c>
      <c r="B76" s="44"/>
      <c r="C76" s="30"/>
      <c r="D76" s="30"/>
      <c r="E76" s="30"/>
      <c r="F76" s="30"/>
      <c r="G76" s="30"/>
      <c r="H76" s="30"/>
      <c r="I76" s="30"/>
      <c r="J76" s="30"/>
      <c r="M76" s="39"/>
      <c r="N76" s="39"/>
      <c r="O76" s="47"/>
    </row>
    <row r="77" spans="1:15" ht="15">
      <c r="A77" s="112" t="s">
        <v>212</v>
      </c>
      <c r="B77" s="30"/>
      <c r="C77" s="30"/>
      <c r="D77" s="30"/>
      <c r="E77" s="30"/>
      <c r="F77" s="30"/>
      <c r="G77" s="30"/>
      <c r="H77" s="30"/>
      <c r="I77" s="30"/>
      <c r="J77" s="30"/>
      <c r="M77" s="39"/>
      <c r="N77" s="39"/>
      <c r="O77" s="47"/>
    </row>
    <row r="78" spans="1:15" ht="15">
      <c r="A78" s="46" t="s">
        <v>216</v>
      </c>
      <c r="B78" s="30"/>
      <c r="C78" s="30"/>
      <c r="D78" s="30"/>
      <c r="E78" s="30"/>
      <c r="F78" s="30"/>
      <c r="G78" s="30"/>
      <c r="H78" s="30"/>
      <c r="I78" s="30"/>
      <c r="J78" s="30"/>
      <c r="M78" s="39"/>
      <c r="N78" s="39"/>
      <c r="O78" s="47"/>
    </row>
    <row r="79" spans="1:14" ht="15">
      <c r="A79" s="126"/>
      <c r="B79" s="126"/>
      <c r="C79" s="126"/>
      <c r="D79" s="126"/>
      <c r="E79" s="126"/>
      <c r="F79" s="126"/>
      <c r="G79" s="126"/>
      <c r="H79" s="126"/>
      <c r="I79" s="126"/>
      <c r="J79" s="30"/>
      <c r="M79" s="30"/>
      <c r="N79" s="30"/>
    </row>
    <row r="80" spans="1:14" ht="15">
      <c r="A80" s="522" t="s">
        <v>157</v>
      </c>
      <c r="B80" s="529"/>
      <c r="C80" s="530" t="s">
        <v>70</v>
      </c>
      <c r="D80" s="531"/>
      <c r="E80" s="531"/>
      <c r="F80" s="531"/>
      <c r="G80" s="531"/>
      <c r="H80" s="531"/>
      <c r="I80" s="531"/>
      <c r="J80" s="30"/>
      <c r="M80" s="30"/>
      <c r="N80" s="30"/>
    </row>
    <row r="81" spans="1:14" ht="15">
      <c r="A81" s="443"/>
      <c r="B81" s="127"/>
      <c r="C81" s="531"/>
      <c r="D81" s="531"/>
      <c r="E81" s="531"/>
      <c r="F81" s="531"/>
      <c r="G81" s="531"/>
      <c r="H81" s="531"/>
      <c r="I81" s="531"/>
      <c r="J81" s="30"/>
      <c r="M81" s="30"/>
      <c r="N81" s="30"/>
    </row>
    <row r="82" spans="1:14" ht="15">
      <c r="A82" s="528" t="s">
        <v>211</v>
      </c>
      <c r="B82" s="529"/>
      <c r="C82" s="529"/>
      <c r="D82" s="529"/>
      <c r="E82" s="529"/>
      <c r="F82" s="529"/>
      <c r="G82" s="529"/>
      <c r="H82" s="529"/>
      <c r="I82" s="529"/>
      <c r="J82" s="30"/>
      <c r="M82" s="30"/>
      <c r="N82" s="30"/>
    </row>
    <row r="83" spans="1:14" ht="15">
      <c r="A83" s="529" t="s">
        <v>216</v>
      </c>
      <c r="B83" s="529"/>
      <c r="C83" s="529"/>
      <c r="D83" s="529"/>
      <c r="E83" s="529"/>
      <c r="F83" s="529"/>
      <c r="G83" s="529"/>
      <c r="H83" s="529"/>
      <c r="I83" s="529"/>
      <c r="J83" s="30"/>
      <c r="M83" s="30"/>
      <c r="N83" s="30"/>
    </row>
    <row r="84" spans="1:14" ht="15">
      <c r="A84" s="126"/>
      <c r="B84" s="126"/>
      <c r="C84" s="126"/>
      <c r="D84" s="126"/>
      <c r="E84" s="126"/>
      <c r="F84" s="126"/>
      <c r="G84" s="126"/>
      <c r="H84" s="126"/>
      <c r="I84" s="126"/>
      <c r="J84" s="30"/>
      <c r="M84" s="30"/>
      <c r="N84" s="30"/>
    </row>
    <row r="85" spans="1:14" ht="15">
      <c r="A85" s="444" t="s">
        <v>322</v>
      </c>
      <c r="B85" s="152"/>
      <c r="C85" s="126"/>
      <c r="D85" s="126"/>
      <c r="E85" s="126"/>
      <c r="F85" s="126"/>
      <c r="G85" s="126"/>
      <c r="H85" s="126"/>
      <c r="I85" s="126"/>
      <c r="J85" s="30"/>
      <c r="M85" s="30"/>
      <c r="N85" s="30"/>
    </row>
    <row r="86" spans="1:14" ht="15">
      <c r="A86" s="445" t="s">
        <v>210</v>
      </c>
      <c r="B86" s="446"/>
      <c r="C86" s="126"/>
      <c r="D86" s="126"/>
      <c r="E86" s="126"/>
      <c r="F86" s="126"/>
      <c r="G86" s="126"/>
      <c r="H86" s="126"/>
      <c r="I86" s="126"/>
      <c r="J86" s="30"/>
      <c r="M86" s="30"/>
      <c r="N86" s="30"/>
    </row>
    <row r="87" spans="1:14" ht="15">
      <c r="A87" s="447" t="s">
        <v>216</v>
      </c>
      <c r="B87" s="152"/>
      <c r="C87" s="126"/>
      <c r="D87" s="126"/>
      <c r="E87" s="126"/>
      <c r="F87" s="126"/>
      <c r="G87" s="126"/>
      <c r="H87" s="126"/>
      <c r="I87" s="126"/>
      <c r="J87" s="30"/>
      <c r="M87" s="30"/>
      <c r="N87" s="30"/>
    </row>
    <row r="88" spans="1:14" ht="15">
      <c r="A88" s="447"/>
      <c r="B88" s="152"/>
      <c r="C88" s="126"/>
      <c r="D88" s="126"/>
      <c r="E88" s="126"/>
      <c r="F88" s="126"/>
      <c r="G88" s="126"/>
      <c r="H88" s="126"/>
      <c r="I88" s="126"/>
      <c r="J88" s="30"/>
      <c r="M88" s="30"/>
      <c r="N88" s="30"/>
    </row>
    <row r="89" spans="1:14" ht="15">
      <c r="A89" s="126" t="s">
        <v>290</v>
      </c>
      <c r="B89" s="126"/>
      <c r="C89" s="126"/>
      <c r="D89" s="126"/>
      <c r="E89" s="126"/>
      <c r="F89" s="126"/>
      <c r="G89" s="126"/>
      <c r="H89" s="126"/>
      <c r="I89" s="126"/>
      <c r="J89" s="30"/>
      <c r="M89" s="30"/>
      <c r="N89" s="30"/>
    </row>
    <row r="90" spans="1:14" ht="15">
      <c r="A90" s="126"/>
      <c r="B90" s="126"/>
      <c r="C90" s="126"/>
      <c r="D90" s="126"/>
      <c r="E90" s="126"/>
      <c r="F90" s="126"/>
      <c r="G90" s="126"/>
      <c r="H90" s="126"/>
      <c r="I90" s="126"/>
      <c r="J90" s="30"/>
      <c r="M90" s="30"/>
      <c r="N90" s="30"/>
    </row>
    <row r="91" spans="1:14" ht="15">
      <c r="A91" s="127" t="s">
        <v>361</v>
      </c>
      <c r="B91" s="126"/>
      <c r="C91" s="126"/>
      <c r="D91" s="126"/>
      <c r="E91" s="126"/>
      <c r="F91" s="126"/>
      <c r="G91" s="126"/>
      <c r="H91" s="126"/>
      <c r="I91" s="126"/>
      <c r="J91" s="30"/>
      <c r="M91" s="30"/>
      <c r="N91" s="30"/>
    </row>
    <row r="92" spans="1:14" ht="15">
      <c r="A92" s="448" t="s">
        <v>321</v>
      </c>
      <c r="B92" s="126"/>
      <c r="C92" s="126"/>
      <c r="D92" s="126"/>
      <c r="E92" s="126"/>
      <c r="F92" s="126"/>
      <c r="G92" s="126"/>
      <c r="H92" s="126"/>
      <c r="I92" s="126"/>
      <c r="J92" s="30"/>
      <c r="M92" s="30"/>
      <c r="N92" s="30"/>
    </row>
    <row r="93" spans="1:14" ht="15">
      <c r="A93" s="448"/>
      <c r="B93" s="126"/>
      <c r="C93" s="126"/>
      <c r="D93" s="126"/>
      <c r="E93" s="126"/>
      <c r="F93" s="126"/>
      <c r="G93" s="126"/>
      <c r="H93" s="126"/>
      <c r="I93" s="126"/>
      <c r="J93" s="30"/>
      <c r="M93" s="30"/>
      <c r="N93" s="30"/>
    </row>
    <row r="94" spans="1:14" ht="15">
      <c r="A94" s="343" t="s">
        <v>316</v>
      </c>
      <c r="B94" s="126"/>
      <c r="C94" s="126"/>
      <c r="D94" s="126"/>
      <c r="E94" s="126"/>
      <c r="F94" s="126"/>
      <c r="G94" s="126"/>
      <c r="H94" s="126"/>
      <c r="I94" s="126"/>
      <c r="J94" s="30"/>
      <c r="M94" s="30"/>
      <c r="N94" s="30"/>
    </row>
    <row r="95" spans="1:14" ht="15">
      <c r="A95" s="448"/>
      <c r="B95" s="126"/>
      <c r="C95" s="126"/>
      <c r="D95" s="126"/>
      <c r="E95" s="126"/>
      <c r="F95" s="126"/>
      <c r="G95" s="126"/>
      <c r="H95" s="126"/>
      <c r="I95" s="126"/>
      <c r="J95" s="30"/>
      <c r="M95" s="30"/>
      <c r="N95" s="30"/>
    </row>
    <row r="96" spans="1:14" ht="15">
      <c r="A96" s="127" t="s">
        <v>317</v>
      </c>
      <c r="B96" s="126"/>
      <c r="C96" s="126"/>
      <c r="D96" s="126"/>
      <c r="E96" s="126"/>
      <c r="F96" s="126"/>
      <c r="G96" s="126"/>
      <c r="H96" s="126"/>
      <c r="I96" s="126"/>
      <c r="J96" s="30"/>
      <c r="M96" s="30"/>
      <c r="N96" s="30"/>
    </row>
    <row r="97" spans="1:14" ht="15">
      <c r="A97" s="127" t="s">
        <v>318</v>
      </c>
      <c r="B97" s="30"/>
      <c r="C97" s="30"/>
      <c r="D97" s="30"/>
      <c r="E97" s="30"/>
      <c r="F97" s="30"/>
      <c r="G97" s="30"/>
      <c r="H97" s="30"/>
      <c r="I97" s="30"/>
      <c r="J97" s="30"/>
      <c r="M97" s="30"/>
      <c r="N97" s="30"/>
    </row>
    <row r="98" spans="1:14" ht="12.75">
      <c r="A98" s="45"/>
      <c r="B98" s="30"/>
      <c r="C98" s="30"/>
      <c r="D98" s="30"/>
      <c r="E98" s="30"/>
      <c r="F98" s="30"/>
      <c r="G98" s="30"/>
      <c r="H98" s="30"/>
      <c r="I98" s="30"/>
      <c r="J98" s="30"/>
      <c r="M98" s="30"/>
      <c r="N98" s="30"/>
    </row>
    <row r="99" spans="1:14" ht="12.75">
      <c r="A99" s="45"/>
      <c r="B99" s="30"/>
      <c r="C99" s="30"/>
      <c r="D99" s="30"/>
      <c r="E99" s="30"/>
      <c r="F99" s="30"/>
      <c r="G99" s="30"/>
      <c r="H99" s="30"/>
      <c r="I99" s="30"/>
      <c r="J99" s="30"/>
      <c r="M99" s="30"/>
      <c r="N99" s="30"/>
    </row>
    <row r="100" spans="1:14" ht="12.75">
      <c r="A100" s="45"/>
      <c r="B100" s="30"/>
      <c r="C100" s="30"/>
      <c r="D100" s="30"/>
      <c r="E100" s="30"/>
      <c r="F100" s="30"/>
      <c r="G100" s="30"/>
      <c r="H100" s="30"/>
      <c r="I100" s="30"/>
      <c r="J100" s="30"/>
      <c r="M100" s="30"/>
      <c r="N100" s="30"/>
    </row>
    <row r="101" spans="1:14" ht="15.75">
      <c r="A101" s="37" t="s">
        <v>71</v>
      </c>
      <c r="B101" s="30"/>
      <c r="C101" s="30"/>
      <c r="D101" s="30"/>
      <c r="E101" s="30"/>
      <c r="F101" s="30"/>
      <c r="G101" s="30"/>
      <c r="H101" s="30"/>
      <c r="I101" s="30"/>
      <c r="J101" s="30"/>
      <c r="M101" s="30"/>
      <c r="N101" s="30"/>
    </row>
    <row r="102" spans="1:14" ht="15">
      <c r="A102" s="46"/>
      <c r="B102" s="46"/>
      <c r="C102" s="46"/>
      <c r="D102" s="46"/>
      <c r="E102" s="46"/>
      <c r="F102" s="46"/>
      <c r="G102" s="30"/>
      <c r="H102" s="30"/>
      <c r="I102" s="30"/>
      <c r="J102" s="30"/>
      <c r="M102" s="30"/>
      <c r="N102" s="30"/>
    </row>
    <row r="103" spans="1:14" ht="15">
      <c r="A103" s="46" t="s">
        <v>72</v>
      </c>
      <c r="B103" s="46"/>
      <c r="C103" s="46"/>
      <c r="D103" s="46"/>
      <c r="E103" s="46"/>
      <c r="F103" s="46"/>
      <c r="G103" s="30"/>
      <c r="H103" s="30"/>
      <c r="I103" s="30"/>
      <c r="J103" s="30"/>
      <c r="M103" s="30"/>
      <c r="N103" s="30"/>
    </row>
    <row r="104" spans="1:14" ht="15">
      <c r="A104" s="527" t="s">
        <v>227</v>
      </c>
      <c r="B104" s="527"/>
      <c r="C104" s="527"/>
      <c r="D104" s="527"/>
      <c r="E104" s="527"/>
      <c r="F104" s="527"/>
      <c r="G104" s="30"/>
      <c r="H104" s="30"/>
      <c r="I104" s="30"/>
      <c r="J104" s="30"/>
      <c r="M104" s="30"/>
      <c r="N104" s="30"/>
    </row>
    <row r="105" spans="1:14" ht="15">
      <c r="A105" s="46" t="s">
        <v>216</v>
      </c>
      <c r="B105" s="46"/>
      <c r="C105" s="46"/>
      <c r="D105" s="46"/>
      <c r="E105" s="46"/>
      <c r="F105" s="46"/>
      <c r="G105" s="30"/>
      <c r="H105" s="30"/>
      <c r="I105" s="30"/>
      <c r="J105" s="30"/>
      <c r="M105" s="30"/>
      <c r="N105" s="30"/>
    </row>
    <row r="106" spans="1:14" ht="15">
      <c r="A106" s="46"/>
      <c r="B106" s="46"/>
      <c r="C106" s="46"/>
      <c r="D106" s="46"/>
      <c r="E106" s="46"/>
      <c r="F106" s="46"/>
      <c r="G106" s="30"/>
      <c r="H106" s="30"/>
      <c r="I106" s="30"/>
      <c r="J106" s="30"/>
      <c r="M106" s="30"/>
      <c r="N106" s="30"/>
    </row>
    <row r="107" spans="1:14" ht="12.75">
      <c r="A107" s="526" t="s">
        <v>187</v>
      </c>
      <c r="B107" s="526"/>
      <c r="C107" s="526"/>
      <c r="D107" s="526"/>
      <c r="E107" s="526"/>
      <c r="F107" s="526"/>
      <c r="G107" s="526"/>
      <c r="H107" s="526"/>
      <c r="I107" s="526"/>
      <c r="J107" s="526"/>
      <c r="K107" s="526"/>
      <c r="L107" s="526"/>
      <c r="M107" s="30"/>
      <c r="N107" s="30"/>
    </row>
    <row r="108" spans="1:14" ht="12.75">
      <c r="A108" s="526"/>
      <c r="B108" s="526"/>
      <c r="C108" s="526"/>
      <c r="D108" s="526"/>
      <c r="E108" s="526"/>
      <c r="F108" s="526"/>
      <c r="G108" s="526"/>
      <c r="H108" s="526"/>
      <c r="I108" s="526"/>
      <c r="J108" s="526"/>
      <c r="K108" s="526"/>
      <c r="L108" s="526"/>
      <c r="M108" s="30"/>
      <c r="N108" s="30"/>
    </row>
    <row r="109" spans="1:14" ht="12.75">
      <c r="A109" s="526"/>
      <c r="B109" s="526"/>
      <c r="C109" s="526"/>
      <c r="D109" s="526"/>
      <c r="E109" s="526"/>
      <c r="F109" s="526"/>
      <c r="G109" s="526"/>
      <c r="H109" s="526"/>
      <c r="I109" s="526"/>
      <c r="J109" s="526"/>
      <c r="K109" s="526"/>
      <c r="L109" s="526"/>
      <c r="M109" s="30"/>
      <c r="N109" s="30"/>
    </row>
    <row r="110" spans="1:14" ht="12.75">
      <c r="A110" s="16"/>
      <c r="B110" s="18"/>
      <c r="C110" s="18"/>
      <c r="D110" s="18"/>
      <c r="E110" s="18"/>
      <c r="F110" s="18"/>
      <c r="G110" s="18"/>
      <c r="H110" s="18"/>
      <c r="I110" s="18"/>
      <c r="J110" s="18"/>
      <c r="K110" s="18"/>
      <c r="L110" s="16"/>
      <c r="M110" s="30"/>
      <c r="N110" s="30"/>
    </row>
    <row r="111" spans="1:14" ht="12.75">
      <c r="A111" s="100" t="s">
        <v>188</v>
      </c>
      <c r="B111" s="101" t="s">
        <v>189</v>
      </c>
      <c r="C111" s="17"/>
      <c r="D111" s="17"/>
      <c r="E111" s="16"/>
      <c r="F111" s="16"/>
      <c r="G111" s="18"/>
      <c r="H111" s="18"/>
      <c r="I111" s="18"/>
      <c r="J111" s="18"/>
      <c r="K111" s="18"/>
      <c r="L111" s="16"/>
      <c r="M111" s="30"/>
      <c r="N111" s="30"/>
    </row>
    <row r="112" spans="1:14" ht="12.75">
      <c r="A112" s="102" t="s">
        <v>190</v>
      </c>
      <c r="B112" s="103" t="s">
        <v>191</v>
      </c>
      <c r="C112" s="103" t="s">
        <v>192</v>
      </c>
      <c r="D112" s="104" t="s">
        <v>193</v>
      </c>
      <c r="E112" s="16"/>
      <c r="F112" s="16"/>
      <c r="G112" s="16"/>
      <c r="H112" s="16"/>
      <c r="I112" s="16"/>
      <c r="J112" s="16"/>
      <c r="K112" s="16"/>
      <c r="L112" s="16"/>
      <c r="M112" s="30"/>
      <c r="N112" s="30"/>
    </row>
    <row r="113" spans="1:14" ht="12.75">
      <c r="A113" s="105" t="s">
        <v>194</v>
      </c>
      <c r="B113" s="106">
        <v>9.6</v>
      </c>
      <c r="C113" s="106">
        <v>27.46</v>
      </c>
      <c r="D113" s="107">
        <v>27.68</v>
      </c>
      <c r="E113" s="16"/>
      <c r="F113" s="16"/>
      <c r="G113" s="16"/>
      <c r="H113" s="16"/>
      <c r="I113" s="16"/>
      <c r="J113" s="16"/>
      <c r="K113" s="16"/>
      <c r="L113" s="16"/>
      <c r="M113" s="30"/>
      <c r="N113" s="30"/>
    </row>
    <row r="114" spans="1:14" ht="12.75">
      <c r="A114" s="105" t="s">
        <v>195</v>
      </c>
      <c r="B114" s="103" t="s">
        <v>108</v>
      </c>
      <c r="C114" s="104" t="s">
        <v>109</v>
      </c>
      <c r="D114" s="104" t="s">
        <v>110</v>
      </c>
      <c r="E114" s="16"/>
      <c r="F114" s="16"/>
      <c r="G114" s="16"/>
      <c r="H114" s="16"/>
      <c r="I114" s="16"/>
      <c r="J114" s="16"/>
      <c r="K114" s="16"/>
      <c r="L114" s="16"/>
      <c r="M114" s="30"/>
      <c r="N114" s="30"/>
    </row>
    <row r="115" spans="1:14" ht="12.75">
      <c r="A115" s="17"/>
      <c r="B115" s="17"/>
      <c r="C115" s="17"/>
      <c r="D115" s="17"/>
      <c r="E115" s="16"/>
      <c r="F115" s="16"/>
      <c r="G115" s="16"/>
      <c r="H115" s="16"/>
      <c r="I115" s="16"/>
      <c r="J115" s="16"/>
      <c r="K115" s="16"/>
      <c r="L115" s="16"/>
      <c r="M115" s="30"/>
      <c r="N115" s="30"/>
    </row>
    <row r="116" spans="1:14" ht="15">
      <c r="A116" s="100" t="s">
        <v>188</v>
      </c>
      <c r="B116" s="101" t="s">
        <v>111</v>
      </c>
      <c r="C116" s="17"/>
      <c r="D116" s="17"/>
      <c r="E116" s="19"/>
      <c r="F116" s="19"/>
      <c r="G116" s="20"/>
      <c r="H116" s="20"/>
      <c r="I116" s="20"/>
      <c r="J116" s="20"/>
      <c r="K116" s="16"/>
      <c r="L116" s="16"/>
      <c r="M116" s="30"/>
      <c r="N116" s="30"/>
    </row>
    <row r="117" spans="1:14" ht="15">
      <c r="A117" s="102" t="s">
        <v>190</v>
      </c>
      <c r="B117" s="103" t="s">
        <v>191</v>
      </c>
      <c r="C117" s="103" t="s">
        <v>192</v>
      </c>
      <c r="D117" s="104" t="s">
        <v>193</v>
      </c>
      <c r="E117" s="108" t="s">
        <v>112</v>
      </c>
      <c r="F117" s="19"/>
      <c r="G117" s="20"/>
      <c r="H117" s="20"/>
      <c r="I117" s="20"/>
      <c r="J117" s="20"/>
      <c r="K117" s="16"/>
      <c r="L117" s="16"/>
      <c r="M117" s="30"/>
      <c r="N117" s="30"/>
    </row>
    <row r="118" spans="1:14" ht="15">
      <c r="A118" s="105" t="s">
        <v>194</v>
      </c>
      <c r="B118" s="106">
        <v>7.72</v>
      </c>
      <c r="C118" s="106">
        <v>25.39</v>
      </c>
      <c r="D118" s="107">
        <v>25.56</v>
      </c>
      <c r="E118" s="108">
        <v>39.36</v>
      </c>
      <c r="F118" s="19"/>
      <c r="G118" s="20"/>
      <c r="H118" s="20"/>
      <c r="I118" s="20"/>
      <c r="J118" s="20"/>
      <c r="K118" s="16"/>
      <c r="L118" s="16"/>
      <c r="M118" s="30"/>
      <c r="N118" s="30"/>
    </row>
    <row r="119" spans="1:14" ht="15">
      <c r="A119" s="105" t="s">
        <v>195</v>
      </c>
      <c r="B119" s="103" t="s">
        <v>108</v>
      </c>
      <c r="C119" s="104" t="s">
        <v>109</v>
      </c>
      <c r="D119" s="104" t="s">
        <v>110</v>
      </c>
      <c r="E119" s="108" t="s">
        <v>113</v>
      </c>
      <c r="F119" s="19"/>
      <c r="G119" s="20"/>
      <c r="H119" s="20"/>
      <c r="I119" s="20"/>
      <c r="J119" s="20"/>
      <c r="K119" s="16"/>
      <c r="L119" s="16"/>
      <c r="M119" s="30"/>
      <c r="N119" s="30"/>
    </row>
    <row r="120" spans="1:14" ht="15">
      <c r="A120" s="16"/>
      <c r="B120" s="16"/>
      <c r="C120" s="16"/>
      <c r="D120" s="16"/>
      <c r="E120" s="21"/>
      <c r="F120" s="19"/>
      <c r="G120" s="20"/>
      <c r="H120" s="20"/>
      <c r="I120" s="20"/>
      <c r="J120" s="20"/>
      <c r="K120" s="16"/>
      <c r="L120" s="16"/>
      <c r="M120" s="30"/>
      <c r="N120" s="30"/>
    </row>
    <row r="121" spans="1:14" ht="15">
      <c r="A121" s="109" t="s">
        <v>188</v>
      </c>
      <c r="B121" s="110" t="s">
        <v>114</v>
      </c>
      <c r="C121" s="17"/>
      <c r="D121" s="17"/>
      <c r="E121" s="21"/>
      <c r="F121" s="19"/>
      <c r="G121" s="20"/>
      <c r="H121" s="20"/>
      <c r="I121" s="20"/>
      <c r="J121" s="20"/>
      <c r="K121" s="16"/>
      <c r="L121" s="16"/>
      <c r="M121" s="30"/>
      <c r="N121" s="30"/>
    </row>
    <row r="122" spans="1:14" ht="15">
      <c r="A122" s="102" t="s">
        <v>190</v>
      </c>
      <c r="B122" s="103" t="s">
        <v>191</v>
      </c>
      <c r="C122" s="103" t="s">
        <v>192</v>
      </c>
      <c r="D122" s="104" t="s">
        <v>193</v>
      </c>
      <c r="E122" s="108" t="s">
        <v>112</v>
      </c>
      <c r="F122" s="19"/>
      <c r="G122" s="20"/>
      <c r="H122" s="20"/>
      <c r="I122" s="20"/>
      <c r="J122" s="20"/>
      <c r="K122" s="16"/>
      <c r="L122" s="16"/>
      <c r="M122" s="30"/>
      <c r="N122" s="30"/>
    </row>
    <row r="123" spans="1:14" ht="15">
      <c r="A123" s="105" t="s">
        <v>194</v>
      </c>
      <c r="B123" s="106">
        <v>12.08</v>
      </c>
      <c r="C123" s="106">
        <v>35.95</v>
      </c>
      <c r="D123" s="107">
        <v>39.05</v>
      </c>
      <c r="E123" s="108">
        <v>50.99</v>
      </c>
      <c r="F123" s="19"/>
      <c r="G123" s="20"/>
      <c r="H123" s="20"/>
      <c r="I123" s="20"/>
      <c r="J123" s="20"/>
      <c r="K123" s="16"/>
      <c r="L123" s="16"/>
      <c r="M123" s="30"/>
      <c r="N123" s="30"/>
    </row>
    <row r="124" spans="1:14" ht="15">
      <c r="A124" s="105" t="s">
        <v>195</v>
      </c>
      <c r="B124" s="103" t="s">
        <v>115</v>
      </c>
      <c r="C124" s="104" t="s">
        <v>109</v>
      </c>
      <c r="D124" s="104" t="s">
        <v>110</v>
      </c>
      <c r="E124" s="108" t="s">
        <v>113</v>
      </c>
      <c r="F124" s="19"/>
      <c r="G124" s="20"/>
      <c r="H124" s="20"/>
      <c r="I124" s="20"/>
      <c r="J124" s="20"/>
      <c r="K124" s="16"/>
      <c r="L124" s="16"/>
      <c r="M124" s="30"/>
      <c r="N124" s="30"/>
    </row>
    <row r="125" spans="1:14" ht="15">
      <c r="A125" s="16"/>
      <c r="B125" s="16"/>
      <c r="C125" s="19"/>
      <c r="D125" s="19"/>
      <c r="E125" s="21"/>
      <c r="F125" s="19"/>
      <c r="G125" s="20"/>
      <c r="H125" s="20"/>
      <c r="I125" s="20"/>
      <c r="J125" s="20"/>
      <c r="K125" s="16"/>
      <c r="L125" s="16"/>
      <c r="M125" s="30"/>
      <c r="N125" s="30"/>
    </row>
    <row r="126" spans="1:14" ht="15">
      <c r="A126" s="100" t="s">
        <v>188</v>
      </c>
      <c r="B126" s="101" t="s">
        <v>116</v>
      </c>
      <c r="C126" s="17"/>
      <c r="D126" s="17"/>
      <c r="E126" s="21"/>
      <c r="F126" s="19"/>
      <c r="G126" s="20"/>
      <c r="H126" s="20"/>
      <c r="I126" s="20"/>
      <c r="J126" s="20"/>
      <c r="K126" s="22"/>
      <c r="L126" s="22"/>
      <c r="M126" s="30"/>
      <c r="N126" s="30"/>
    </row>
    <row r="127" spans="1:14" ht="15">
      <c r="A127" s="102" t="s">
        <v>190</v>
      </c>
      <c r="B127" s="103" t="s">
        <v>117</v>
      </c>
      <c r="C127" s="103" t="s">
        <v>118</v>
      </c>
      <c r="D127" s="104" t="s">
        <v>119</v>
      </c>
      <c r="E127" s="108" t="s">
        <v>120</v>
      </c>
      <c r="F127" s="19"/>
      <c r="G127" s="20"/>
      <c r="H127" s="20"/>
      <c r="I127" s="20"/>
      <c r="J127" s="20"/>
      <c r="K127" s="22"/>
      <c r="L127" s="22"/>
      <c r="M127" s="30"/>
      <c r="N127" s="30"/>
    </row>
    <row r="128" spans="1:14" ht="15">
      <c r="A128" s="105" t="s">
        <v>194</v>
      </c>
      <c r="B128" s="108">
        <v>14.23</v>
      </c>
      <c r="C128" s="107">
        <v>51.39</v>
      </c>
      <c r="D128" s="106">
        <v>61.13</v>
      </c>
      <c r="E128" s="106">
        <v>137.07</v>
      </c>
      <c r="F128" s="16"/>
      <c r="G128" s="16"/>
      <c r="H128" s="20"/>
      <c r="I128" s="20"/>
      <c r="J128" s="20"/>
      <c r="K128" s="22"/>
      <c r="L128" s="22"/>
      <c r="M128" s="30"/>
      <c r="N128" s="30"/>
    </row>
    <row r="129" spans="1:14" ht="12.75">
      <c r="A129" s="105" t="s">
        <v>195</v>
      </c>
      <c r="B129" s="103" t="s">
        <v>121</v>
      </c>
      <c r="C129" s="104" t="s">
        <v>109</v>
      </c>
      <c r="D129" s="104" t="s">
        <v>110</v>
      </c>
      <c r="E129" s="103" t="s">
        <v>113</v>
      </c>
      <c r="F129" s="16"/>
      <c r="G129" s="16"/>
      <c r="H129" s="16"/>
      <c r="I129" s="16"/>
      <c r="J129" s="16"/>
      <c r="K129" s="16"/>
      <c r="L129" s="16"/>
      <c r="M129" s="30"/>
      <c r="N129" s="30"/>
    </row>
    <row r="130" spans="1:14" ht="12.75">
      <c r="A130" s="16"/>
      <c r="B130" s="16"/>
      <c r="C130" s="16"/>
      <c r="D130" s="16"/>
      <c r="E130" s="16"/>
      <c r="F130" s="16"/>
      <c r="G130" s="16"/>
      <c r="H130" s="16"/>
      <c r="I130" s="16"/>
      <c r="J130" s="16"/>
      <c r="K130" s="16"/>
      <c r="L130" s="16"/>
      <c r="M130" s="30"/>
      <c r="N130" s="30"/>
    </row>
    <row r="131" spans="1:14" ht="12.75">
      <c r="A131" s="109" t="s">
        <v>188</v>
      </c>
      <c r="B131" s="110" t="s">
        <v>122</v>
      </c>
      <c r="C131" s="17"/>
      <c r="D131" s="17"/>
      <c r="E131" s="16"/>
      <c r="F131" s="16"/>
      <c r="G131" s="16"/>
      <c r="H131" s="16"/>
      <c r="I131" s="16"/>
      <c r="J131" s="16"/>
      <c r="K131" s="16"/>
      <c r="L131" s="16"/>
      <c r="M131" s="30"/>
      <c r="N131" s="30"/>
    </row>
    <row r="132" spans="1:14" ht="12.75">
      <c r="A132" s="102" t="s">
        <v>190</v>
      </c>
      <c r="B132" s="103" t="s">
        <v>118</v>
      </c>
      <c r="C132" s="104" t="s">
        <v>119</v>
      </c>
      <c r="D132" s="108" t="s">
        <v>120</v>
      </c>
      <c r="E132" s="16"/>
      <c r="F132" s="16"/>
      <c r="G132" s="16"/>
      <c r="H132" s="16"/>
      <c r="I132" s="16"/>
      <c r="J132" s="16"/>
      <c r="K132" s="16"/>
      <c r="L132" s="16"/>
      <c r="M132" s="30"/>
      <c r="N132" s="30"/>
    </row>
    <row r="133" spans="1:14" ht="12.75">
      <c r="A133" s="105" t="s">
        <v>194</v>
      </c>
      <c r="B133" s="106">
        <v>71.57</v>
      </c>
      <c r="C133" s="106">
        <v>79.5</v>
      </c>
      <c r="D133" s="107">
        <v>185.95</v>
      </c>
      <c r="E133" s="16"/>
      <c r="F133" s="16"/>
      <c r="G133" s="16"/>
      <c r="H133" s="16"/>
      <c r="I133" s="16"/>
      <c r="J133" s="16"/>
      <c r="K133" s="16"/>
      <c r="L133" s="16"/>
      <c r="M133" s="30"/>
      <c r="N133" s="30"/>
    </row>
    <row r="134" spans="1:14" ht="12.75">
      <c r="A134" s="105" t="s">
        <v>195</v>
      </c>
      <c r="B134" s="103" t="s">
        <v>123</v>
      </c>
      <c r="C134" s="104" t="s">
        <v>124</v>
      </c>
      <c r="D134" s="104" t="s">
        <v>109</v>
      </c>
      <c r="E134" s="16"/>
      <c r="F134" s="16"/>
      <c r="G134" s="16"/>
      <c r="H134" s="16"/>
      <c r="I134" s="16"/>
      <c r="J134" s="16"/>
      <c r="K134" s="16"/>
      <c r="L134" s="16"/>
      <c r="M134" s="30"/>
      <c r="N134" s="30"/>
    </row>
    <row r="135" spans="1:14" ht="12.75">
      <c r="A135" s="97"/>
      <c r="B135" s="98"/>
      <c r="C135" s="99"/>
      <c r="D135" s="99"/>
      <c r="E135" s="16"/>
      <c r="F135" s="16"/>
      <c r="G135" s="16"/>
      <c r="H135" s="16"/>
      <c r="I135" s="16"/>
      <c r="J135" s="16"/>
      <c r="K135" s="16"/>
      <c r="L135" s="16"/>
      <c r="M135" s="30"/>
      <c r="N135" s="30"/>
    </row>
    <row r="136" spans="1:14" ht="12.75">
      <c r="A136" s="16"/>
      <c r="B136" s="16"/>
      <c r="C136" s="16"/>
      <c r="D136" s="16"/>
      <c r="E136" s="16"/>
      <c r="F136" s="16"/>
      <c r="G136" s="16"/>
      <c r="H136" s="16"/>
      <c r="I136" s="16"/>
      <c r="J136" s="16"/>
      <c r="K136" s="16"/>
      <c r="L136" s="16"/>
      <c r="M136" s="30"/>
      <c r="N136" s="30"/>
    </row>
    <row r="137" spans="1:14" ht="15.75">
      <c r="A137" s="37" t="s">
        <v>77</v>
      </c>
      <c r="B137" s="30"/>
      <c r="C137" s="30"/>
      <c r="D137" s="30"/>
      <c r="E137" s="30"/>
      <c r="F137" s="30"/>
      <c r="G137" s="30"/>
      <c r="H137" s="30"/>
      <c r="I137" s="30"/>
      <c r="J137" s="30"/>
      <c r="M137" s="30"/>
      <c r="N137" s="30"/>
    </row>
    <row r="138" spans="1:14" ht="12.75">
      <c r="A138" s="30"/>
      <c r="B138" s="30"/>
      <c r="C138" s="30"/>
      <c r="D138" s="30"/>
      <c r="E138" s="30"/>
      <c r="F138" s="30"/>
      <c r="G138" s="30"/>
      <c r="H138" s="30"/>
      <c r="I138" s="30"/>
      <c r="J138" s="30"/>
      <c r="M138" s="30"/>
      <c r="N138" s="30"/>
    </row>
    <row r="139" spans="1:14" ht="15">
      <c r="A139" s="46" t="s">
        <v>78</v>
      </c>
      <c r="B139" s="30"/>
      <c r="C139" s="30"/>
      <c r="D139" s="30"/>
      <c r="E139" s="30"/>
      <c r="F139" s="30"/>
      <c r="G139" s="30"/>
      <c r="H139" s="30"/>
      <c r="I139" s="30"/>
      <c r="J139" s="30"/>
      <c r="M139" s="30"/>
      <c r="N139" s="30"/>
    </row>
    <row r="140" spans="1:14" ht="15">
      <c r="A140" s="112" t="s">
        <v>79</v>
      </c>
      <c r="B140" s="30"/>
      <c r="C140" s="30"/>
      <c r="D140" s="30"/>
      <c r="E140" s="30"/>
      <c r="F140" s="30"/>
      <c r="G140" s="30"/>
      <c r="H140" s="30"/>
      <c r="I140" s="30"/>
      <c r="J140" s="30"/>
      <c r="M140" s="30"/>
      <c r="N140" s="30"/>
    </row>
    <row r="141" spans="1:14" ht="15">
      <c r="A141" s="46" t="s">
        <v>245</v>
      </c>
      <c r="B141" s="30"/>
      <c r="C141" s="30"/>
      <c r="D141" s="30"/>
      <c r="E141" s="30"/>
      <c r="F141" s="30"/>
      <c r="G141" s="30"/>
      <c r="H141" s="30"/>
      <c r="I141" s="30"/>
      <c r="J141" s="30"/>
      <c r="M141" s="30"/>
      <c r="N141" s="30"/>
    </row>
    <row r="142" spans="1:14" ht="12.75">
      <c r="A142" s="30"/>
      <c r="B142" s="30"/>
      <c r="C142" s="30"/>
      <c r="D142" s="30"/>
      <c r="E142" s="30"/>
      <c r="F142" s="30"/>
      <c r="G142" s="30"/>
      <c r="H142" s="30"/>
      <c r="I142" s="30"/>
      <c r="J142" s="30"/>
      <c r="M142" s="30"/>
      <c r="N142" s="30"/>
    </row>
    <row r="143" spans="1:14" ht="12.75">
      <c r="A143" s="30" t="s">
        <v>91</v>
      </c>
      <c r="B143" s="30"/>
      <c r="C143" s="30"/>
      <c r="D143" s="30"/>
      <c r="E143" s="30"/>
      <c r="F143" s="30"/>
      <c r="G143" s="30"/>
      <c r="H143" s="30"/>
      <c r="I143" s="30"/>
      <c r="J143" s="30"/>
      <c r="M143" s="30"/>
      <c r="N143" s="30"/>
    </row>
    <row r="144" spans="1:14" ht="12.75">
      <c r="A144" s="30" t="s">
        <v>92</v>
      </c>
      <c r="B144" s="30"/>
      <c r="C144" s="30"/>
      <c r="D144" s="30"/>
      <c r="E144" s="30"/>
      <c r="F144" s="30"/>
      <c r="G144" s="30"/>
      <c r="H144" s="30"/>
      <c r="I144" s="30"/>
      <c r="J144" s="30"/>
      <c r="M144" s="30"/>
      <c r="N144" s="30"/>
    </row>
    <row r="145" spans="1:14" ht="12.75">
      <c r="A145" s="30"/>
      <c r="B145" s="30"/>
      <c r="C145" s="30"/>
      <c r="D145" s="30"/>
      <c r="E145" s="30"/>
      <c r="F145" s="30"/>
      <c r="G145" s="30"/>
      <c r="H145" s="30"/>
      <c r="I145" s="30"/>
      <c r="J145" s="30"/>
      <c r="M145" s="30"/>
      <c r="N145" s="30"/>
    </row>
    <row r="146" spans="1:14" ht="12.75">
      <c r="A146" s="30"/>
      <c r="B146" s="30"/>
      <c r="C146" s="30"/>
      <c r="D146" s="30"/>
      <c r="E146" s="30"/>
      <c r="F146" s="30"/>
      <c r="G146" s="30"/>
      <c r="H146" s="30"/>
      <c r="I146" s="30"/>
      <c r="J146" s="30"/>
      <c r="M146" s="30"/>
      <c r="N146" s="30"/>
    </row>
    <row r="147" spans="1:14" ht="12.75">
      <c r="A147" s="30"/>
      <c r="B147" s="30"/>
      <c r="C147" s="30"/>
      <c r="D147" s="30"/>
      <c r="E147" s="30"/>
      <c r="F147" s="30"/>
      <c r="G147" s="30"/>
      <c r="H147" s="30"/>
      <c r="I147" s="30"/>
      <c r="J147" s="30"/>
      <c r="M147" s="30"/>
      <c r="N147" s="30"/>
    </row>
    <row r="148" spans="1:14" ht="12.75">
      <c r="A148" s="30"/>
      <c r="B148" s="30"/>
      <c r="C148" s="30"/>
      <c r="D148" s="30"/>
      <c r="E148" s="30"/>
      <c r="F148" s="30"/>
      <c r="G148" s="30"/>
      <c r="H148" s="30"/>
      <c r="I148" s="30"/>
      <c r="J148" s="30"/>
      <c r="M148" s="30"/>
      <c r="N148" s="30"/>
    </row>
    <row r="149" spans="1:14" ht="12.75">
      <c r="A149" s="30"/>
      <c r="B149" s="30"/>
      <c r="C149" s="30"/>
      <c r="D149" s="30"/>
      <c r="E149" s="30"/>
      <c r="F149" s="30"/>
      <c r="G149" s="30"/>
      <c r="H149" s="30"/>
      <c r="I149" s="30"/>
      <c r="J149" s="30"/>
      <c r="M149" s="30"/>
      <c r="N149" s="30"/>
    </row>
    <row r="150" spans="1:14" ht="12.75">
      <c r="A150" s="30"/>
      <c r="B150" s="30"/>
      <c r="C150" s="30"/>
      <c r="D150" s="30"/>
      <c r="E150" s="30"/>
      <c r="F150" s="30"/>
      <c r="G150" s="30"/>
      <c r="H150" s="30"/>
      <c r="I150" s="30"/>
      <c r="J150" s="30"/>
      <c r="M150" s="30"/>
      <c r="N150" s="30"/>
    </row>
    <row r="151" spans="1:14" ht="12.75">
      <c r="A151" s="30"/>
      <c r="B151" s="30"/>
      <c r="C151" s="30"/>
      <c r="D151" s="30"/>
      <c r="E151" s="30"/>
      <c r="F151" s="30"/>
      <c r="G151" s="30"/>
      <c r="H151" s="30"/>
      <c r="I151" s="30"/>
      <c r="J151" s="30"/>
      <c r="M151" s="30"/>
      <c r="N151" s="30"/>
    </row>
    <row r="152" spans="1:14" ht="12.75">
      <c r="A152" s="30"/>
      <c r="B152" s="30"/>
      <c r="C152" s="30"/>
      <c r="D152" s="30"/>
      <c r="E152" s="30"/>
      <c r="F152" s="30"/>
      <c r="G152" s="30"/>
      <c r="H152" s="30"/>
      <c r="I152" s="30"/>
      <c r="J152" s="30"/>
      <c r="M152" s="30"/>
      <c r="N152" s="30"/>
    </row>
    <row r="153" spans="1:14" ht="12.75">
      <c r="A153" s="30"/>
      <c r="B153" s="30"/>
      <c r="C153" s="30"/>
      <c r="D153" s="30"/>
      <c r="E153" s="30"/>
      <c r="F153" s="30"/>
      <c r="G153" s="30"/>
      <c r="H153" s="30"/>
      <c r="I153" s="30"/>
      <c r="J153" s="30"/>
      <c r="M153" s="30"/>
      <c r="N153" s="30"/>
    </row>
    <row r="154" spans="1:14" ht="12.75">
      <c r="A154" s="30"/>
      <c r="B154" s="30"/>
      <c r="C154" s="30"/>
      <c r="D154" s="30"/>
      <c r="E154" s="30"/>
      <c r="F154" s="30"/>
      <c r="G154" s="30"/>
      <c r="H154" s="30"/>
      <c r="I154" s="30"/>
      <c r="J154" s="30"/>
      <c r="M154" s="30"/>
      <c r="N154" s="30"/>
    </row>
    <row r="155" spans="1:14" ht="12.75">
      <c r="A155" s="30"/>
      <c r="B155" s="30"/>
      <c r="C155" s="30"/>
      <c r="D155" s="30"/>
      <c r="E155" s="30"/>
      <c r="F155" s="30"/>
      <c r="G155" s="30"/>
      <c r="H155" s="30"/>
      <c r="I155" s="30"/>
      <c r="J155" s="30"/>
      <c r="M155" s="30"/>
      <c r="N155" s="30"/>
    </row>
    <row r="156" spans="1:14" ht="12.75">
      <c r="A156" s="30"/>
      <c r="B156" s="30"/>
      <c r="C156" s="30"/>
      <c r="D156" s="30"/>
      <c r="E156" s="30"/>
      <c r="F156" s="30"/>
      <c r="G156" s="30"/>
      <c r="H156" s="30"/>
      <c r="I156" s="30"/>
      <c r="J156" s="30"/>
      <c r="M156" s="30"/>
      <c r="N156" s="30"/>
    </row>
    <row r="157" spans="1:14" ht="12.75">
      <c r="A157" s="30"/>
      <c r="B157" s="30"/>
      <c r="C157" s="30"/>
      <c r="D157" s="30"/>
      <c r="E157" s="30"/>
      <c r="F157" s="30"/>
      <c r="G157" s="30"/>
      <c r="H157" s="30"/>
      <c r="I157" s="30"/>
      <c r="J157" s="30"/>
      <c r="M157" s="30"/>
      <c r="N157" s="30"/>
    </row>
    <row r="158" spans="1:14" ht="12.75">
      <c r="A158" s="30"/>
      <c r="B158" s="30"/>
      <c r="C158" s="30"/>
      <c r="D158" s="30"/>
      <c r="E158" s="30"/>
      <c r="F158" s="30"/>
      <c r="G158" s="30"/>
      <c r="H158" s="30"/>
      <c r="I158" s="30"/>
      <c r="J158" s="30"/>
      <c r="M158" s="30"/>
      <c r="N158" s="30"/>
    </row>
    <row r="159" spans="1:14" ht="12.75">
      <c r="A159" s="30"/>
      <c r="B159" s="30"/>
      <c r="C159" s="30"/>
      <c r="D159" s="30"/>
      <c r="E159" s="30"/>
      <c r="F159" s="30"/>
      <c r="G159" s="30"/>
      <c r="H159" s="30"/>
      <c r="I159" s="30"/>
      <c r="J159" s="30"/>
      <c r="M159" s="30"/>
      <c r="N159" s="30"/>
    </row>
    <row r="160" spans="1:14" ht="12.75">
      <c r="A160" s="30"/>
      <c r="B160" s="30"/>
      <c r="C160" s="30"/>
      <c r="D160" s="30"/>
      <c r="E160" s="30"/>
      <c r="F160" s="30"/>
      <c r="G160" s="30"/>
      <c r="H160" s="30"/>
      <c r="I160" s="30"/>
      <c r="J160" s="30"/>
      <c r="M160" s="30"/>
      <c r="N160" s="30"/>
    </row>
    <row r="161" spans="1:14" ht="12.75">
      <c r="A161" s="30"/>
      <c r="B161" s="30"/>
      <c r="C161" s="30"/>
      <c r="D161" s="30"/>
      <c r="E161" s="30"/>
      <c r="F161" s="30"/>
      <c r="G161" s="30"/>
      <c r="H161" s="30"/>
      <c r="I161" s="30"/>
      <c r="J161" s="30"/>
      <c r="M161" s="30"/>
      <c r="N161" s="30"/>
    </row>
    <row r="162" spans="1:14" ht="12.75">
      <c r="A162" s="30"/>
      <c r="B162" s="30"/>
      <c r="C162" s="30"/>
      <c r="D162" s="30"/>
      <c r="E162" s="30"/>
      <c r="F162" s="30"/>
      <c r="G162" s="30"/>
      <c r="H162" s="30"/>
      <c r="I162" s="30"/>
      <c r="J162" s="30"/>
      <c r="M162" s="30"/>
      <c r="N162" s="30"/>
    </row>
    <row r="163" spans="1:14" ht="12.75">
      <c r="A163" s="30"/>
      <c r="B163" s="30"/>
      <c r="C163" s="30"/>
      <c r="D163" s="30"/>
      <c r="E163" s="30"/>
      <c r="F163" s="30"/>
      <c r="G163" s="30"/>
      <c r="H163" s="30"/>
      <c r="I163" s="30"/>
      <c r="J163" s="30"/>
      <c r="M163" s="30"/>
      <c r="N163" s="30"/>
    </row>
    <row r="164" spans="1:14" ht="12.75">
      <c r="A164" s="30"/>
      <c r="B164" s="30"/>
      <c r="C164" s="30"/>
      <c r="D164" s="30"/>
      <c r="E164" s="30"/>
      <c r="F164" s="30"/>
      <c r="G164" s="30"/>
      <c r="H164" s="30"/>
      <c r="I164" s="30"/>
      <c r="J164" s="30"/>
      <c r="M164" s="30"/>
      <c r="N164" s="30"/>
    </row>
    <row r="165" spans="1:14" ht="12.75">
      <c r="A165" s="30"/>
      <c r="B165" s="30"/>
      <c r="C165" s="30"/>
      <c r="D165" s="30"/>
      <c r="E165" s="30"/>
      <c r="F165" s="30"/>
      <c r="G165" s="30"/>
      <c r="H165" s="30"/>
      <c r="I165" s="30"/>
      <c r="J165" s="30"/>
      <c r="M165" s="30"/>
      <c r="N165" s="30"/>
    </row>
    <row r="166" spans="1:14" ht="12.75">
      <c r="A166" s="30"/>
      <c r="B166" s="30"/>
      <c r="C166" s="30"/>
      <c r="D166" s="30"/>
      <c r="E166" s="30"/>
      <c r="F166" s="30"/>
      <c r="G166" s="30"/>
      <c r="H166" s="30"/>
      <c r="I166" s="30"/>
      <c r="J166" s="30"/>
      <c r="M166" s="30"/>
      <c r="N166" s="30"/>
    </row>
    <row r="167" spans="1:14" ht="12.75">
      <c r="A167" s="30"/>
      <c r="B167" s="30"/>
      <c r="C167" s="30"/>
      <c r="D167" s="30"/>
      <c r="E167" s="30"/>
      <c r="F167" s="30"/>
      <c r="G167" s="30"/>
      <c r="H167" s="30"/>
      <c r="I167" s="30"/>
      <c r="J167" s="30"/>
      <c r="M167" s="30"/>
      <c r="N167" s="30"/>
    </row>
    <row r="168" spans="1:14" ht="12.75">
      <c r="A168" s="30"/>
      <c r="B168" s="30"/>
      <c r="C168" s="30"/>
      <c r="D168" s="30"/>
      <c r="E168" s="30"/>
      <c r="F168" s="30"/>
      <c r="G168" s="30"/>
      <c r="H168" s="30"/>
      <c r="I168" s="30"/>
      <c r="J168" s="30"/>
      <c r="M168" s="30"/>
      <c r="N168" s="30"/>
    </row>
    <row r="169" spans="1:14" ht="12.75">
      <c r="A169" s="30"/>
      <c r="B169" s="30"/>
      <c r="C169" s="30"/>
      <c r="D169" s="30"/>
      <c r="E169" s="30"/>
      <c r="F169" s="30"/>
      <c r="G169" s="30"/>
      <c r="H169" s="30"/>
      <c r="I169" s="30"/>
      <c r="J169" s="30"/>
      <c r="M169" s="30"/>
      <c r="N169" s="30"/>
    </row>
    <row r="170" spans="1:14" ht="12.75">
      <c r="A170" s="30"/>
      <c r="B170" s="30"/>
      <c r="C170" s="30"/>
      <c r="D170" s="30"/>
      <c r="E170" s="30"/>
      <c r="F170" s="30"/>
      <c r="G170" s="30"/>
      <c r="H170" s="30"/>
      <c r="I170" s="30"/>
      <c r="J170" s="30"/>
      <c r="M170" s="30"/>
      <c r="N170" s="30"/>
    </row>
    <row r="171" spans="1:14" ht="12.75">
      <c r="A171" s="30"/>
      <c r="B171" s="30"/>
      <c r="C171" s="30"/>
      <c r="D171" s="30"/>
      <c r="E171" s="30"/>
      <c r="F171" s="30"/>
      <c r="G171" s="30"/>
      <c r="H171" s="30"/>
      <c r="I171" s="30"/>
      <c r="J171" s="30"/>
      <c r="M171" s="30"/>
      <c r="N171" s="30"/>
    </row>
    <row r="172" spans="1:14" ht="12.75">
      <c r="A172" s="30"/>
      <c r="B172" s="30"/>
      <c r="C172" s="30"/>
      <c r="D172" s="30"/>
      <c r="E172" s="30"/>
      <c r="F172" s="30"/>
      <c r="G172" s="30"/>
      <c r="H172" s="30"/>
      <c r="I172" s="30"/>
      <c r="J172" s="30"/>
      <c r="M172" s="30"/>
      <c r="N172" s="30"/>
    </row>
    <row r="173" spans="1:14" ht="12.75">
      <c r="A173" s="30"/>
      <c r="B173" s="30"/>
      <c r="C173" s="30"/>
      <c r="D173" s="30"/>
      <c r="E173" s="30"/>
      <c r="F173" s="30"/>
      <c r="G173" s="30"/>
      <c r="H173" s="30"/>
      <c r="I173" s="30"/>
      <c r="J173" s="30"/>
      <c r="M173" s="30"/>
      <c r="N173" s="30"/>
    </row>
    <row r="174" spans="1:14" ht="12.75">
      <c r="A174" s="30"/>
      <c r="B174" s="30"/>
      <c r="C174" s="30"/>
      <c r="D174" s="30"/>
      <c r="E174" s="30"/>
      <c r="F174" s="30"/>
      <c r="G174" s="30"/>
      <c r="H174" s="30"/>
      <c r="I174" s="30"/>
      <c r="J174" s="30"/>
      <c r="M174" s="30"/>
      <c r="N174" s="30"/>
    </row>
    <row r="175" spans="1:14" ht="12.75">
      <c r="A175" s="30"/>
      <c r="B175" s="30"/>
      <c r="C175" s="30"/>
      <c r="D175" s="30"/>
      <c r="E175" s="30"/>
      <c r="F175" s="30"/>
      <c r="G175" s="30"/>
      <c r="H175" s="30"/>
      <c r="I175" s="30"/>
      <c r="J175" s="30"/>
      <c r="M175" s="30"/>
      <c r="N175" s="30"/>
    </row>
    <row r="176" spans="1:14" ht="12.75">
      <c r="A176" s="30"/>
      <c r="B176" s="30"/>
      <c r="C176" s="30"/>
      <c r="D176" s="30"/>
      <c r="E176" s="30"/>
      <c r="F176" s="30"/>
      <c r="G176" s="30"/>
      <c r="H176" s="30"/>
      <c r="I176" s="30"/>
      <c r="J176" s="30"/>
      <c r="M176" s="30"/>
      <c r="N176" s="30"/>
    </row>
    <row r="177" spans="1:14" ht="12.75">
      <c r="A177" s="30"/>
      <c r="B177" s="30"/>
      <c r="C177" s="30"/>
      <c r="D177" s="30"/>
      <c r="E177" s="30"/>
      <c r="F177" s="30"/>
      <c r="G177" s="30"/>
      <c r="H177" s="30"/>
      <c r="I177" s="30"/>
      <c r="J177" s="30"/>
      <c r="M177" s="30"/>
      <c r="N177" s="30"/>
    </row>
    <row r="178" spans="1:14" ht="12.75">
      <c r="A178" s="30"/>
      <c r="B178" s="30"/>
      <c r="C178" s="30"/>
      <c r="D178" s="30"/>
      <c r="E178" s="30"/>
      <c r="F178" s="30"/>
      <c r="G178" s="30"/>
      <c r="H178" s="30"/>
      <c r="I178" s="30"/>
      <c r="J178" s="30"/>
      <c r="M178" s="30"/>
      <c r="N178" s="30"/>
    </row>
    <row r="179" spans="1:14" ht="12.75">
      <c r="A179" s="30"/>
      <c r="B179" s="30"/>
      <c r="C179" s="30"/>
      <c r="D179" s="30"/>
      <c r="E179" s="30"/>
      <c r="F179" s="30"/>
      <c r="G179" s="30"/>
      <c r="H179" s="30"/>
      <c r="I179" s="30"/>
      <c r="J179" s="30"/>
      <c r="M179" s="30"/>
      <c r="N179" s="30"/>
    </row>
    <row r="180" spans="1:14" ht="12.75">
      <c r="A180" s="30"/>
      <c r="B180" s="30"/>
      <c r="C180" s="30"/>
      <c r="D180" s="30"/>
      <c r="E180" s="30"/>
      <c r="F180" s="30"/>
      <c r="G180" s="30"/>
      <c r="H180" s="30"/>
      <c r="I180" s="30"/>
      <c r="J180" s="30"/>
      <c r="M180" s="30"/>
      <c r="N180" s="30"/>
    </row>
    <row r="181" spans="1:14" ht="12.75">
      <c r="A181" s="30"/>
      <c r="B181" s="30"/>
      <c r="C181" s="30"/>
      <c r="D181" s="30"/>
      <c r="E181" s="30"/>
      <c r="F181" s="30"/>
      <c r="G181" s="30"/>
      <c r="H181" s="30"/>
      <c r="I181" s="30"/>
      <c r="J181" s="30"/>
      <c r="M181" s="30"/>
      <c r="N181" s="30"/>
    </row>
    <row r="182" spans="1:14" ht="12.75">
      <c r="A182" s="30"/>
      <c r="B182" s="30"/>
      <c r="C182" s="30"/>
      <c r="D182" s="30"/>
      <c r="E182" s="30"/>
      <c r="F182" s="30"/>
      <c r="G182" s="30"/>
      <c r="H182" s="30"/>
      <c r="I182" s="30"/>
      <c r="J182" s="30"/>
      <c r="M182" s="30"/>
      <c r="N182" s="30"/>
    </row>
    <row r="183" spans="1:14" ht="12.75">
      <c r="A183" s="30"/>
      <c r="B183" s="30"/>
      <c r="C183" s="30"/>
      <c r="D183" s="30"/>
      <c r="E183" s="30"/>
      <c r="F183" s="30"/>
      <c r="G183" s="30"/>
      <c r="H183" s="30"/>
      <c r="I183" s="30"/>
      <c r="J183" s="30"/>
      <c r="M183" s="30"/>
      <c r="N183" s="30"/>
    </row>
    <row r="184" spans="1:14" ht="12.75">
      <c r="A184" s="30"/>
      <c r="B184" s="30"/>
      <c r="C184" s="30"/>
      <c r="D184" s="30"/>
      <c r="E184" s="30"/>
      <c r="F184" s="30"/>
      <c r="G184" s="30"/>
      <c r="H184" s="30"/>
      <c r="I184" s="30"/>
      <c r="J184" s="30"/>
      <c r="M184" s="30"/>
      <c r="N184" s="30"/>
    </row>
    <row r="185" spans="1:14" ht="12.75">
      <c r="A185" s="30"/>
      <c r="B185" s="30"/>
      <c r="C185" s="30"/>
      <c r="D185" s="30"/>
      <c r="E185" s="30"/>
      <c r="F185" s="30"/>
      <c r="G185" s="30"/>
      <c r="H185" s="30"/>
      <c r="I185" s="30"/>
      <c r="J185" s="30"/>
      <c r="M185" s="30"/>
      <c r="N185" s="30"/>
    </row>
    <row r="186" spans="1:14" ht="12.75">
      <c r="A186" s="30"/>
      <c r="B186" s="30"/>
      <c r="C186" s="30"/>
      <c r="D186" s="30"/>
      <c r="E186" s="30"/>
      <c r="F186" s="30"/>
      <c r="G186" s="30"/>
      <c r="H186" s="30"/>
      <c r="I186" s="30"/>
      <c r="J186" s="30"/>
      <c r="M186" s="30"/>
      <c r="N186" s="30"/>
    </row>
    <row r="187" spans="1:14" ht="12.75">
      <c r="A187" s="30"/>
      <c r="B187" s="30"/>
      <c r="C187" s="30"/>
      <c r="D187" s="30"/>
      <c r="E187" s="30"/>
      <c r="F187" s="30"/>
      <c r="G187" s="30"/>
      <c r="H187" s="30"/>
      <c r="I187" s="30"/>
      <c r="J187" s="30"/>
      <c r="M187" s="30"/>
      <c r="N187" s="30"/>
    </row>
    <row r="188" spans="1:14" ht="12.75">
      <c r="A188" s="30"/>
      <c r="B188" s="30"/>
      <c r="C188" s="30"/>
      <c r="D188" s="30"/>
      <c r="E188" s="30"/>
      <c r="F188" s="30"/>
      <c r="G188" s="30"/>
      <c r="H188" s="30"/>
      <c r="I188" s="30"/>
      <c r="J188" s="30"/>
      <c r="M188" s="30"/>
      <c r="N188" s="30"/>
    </row>
    <row r="189" spans="1:14" ht="12.75">
      <c r="A189" s="30"/>
      <c r="B189" s="30"/>
      <c r="C189" s="30"/>
      <c r="D189" s="30"/>
      <c r="E189" s="30"/>
      <c r="F189" s="30"/>
      <c r="G189" s="30"/>
      <c r="H189" s="30"/>
      <c r="I189" s="30"/>
      <c r="J189" s="30"/>
      <c r="M189" s="30"/>
      <c r="N189" s="30"/>
    </row>
    <row r="190" spans="1:14" ht="12.75">
      <c r="A190" s="30"/>
      <c r="B190" s="30"/>
      <c r="C190" s="30"/>
      <c r="D190" s="30"/>
      <c r="E190" s="30"/>
      <c r="F190" s="30"/>
      <c r="G190" s="30"/>
      <c r="H190" s="30"/>
      <c r="I190" s="30"/>
      <c r="J190" s="30"/>
      <c r="M190" s="30"/>
      <c r="N190" s="30"/>
    </row>
    <row r="191" spans="1:14" ht="12.75">
      <c r="A191" s="30"/>
      <c r="B191" s="30"/>
      <c r="C191" s="30"/>
      <c r="D191" s="30"/>
      <c r="E191" s="30"/>
      <c r="F191" s="30"/>
      <c r="G191" s="30"/>
      <c r="H191" s="30"/>
      <c r="I191" s="30"/>
      <c r="J191" s="30"/>
      <c r="M191" s="30"/>
      <c r="N191" s="30"/>
    </row>
  </sheetData>
  <sheetProtection/>
  <mergeCells count="18">
    <mergeCell ref="A7:G7"/>
    <mergeCell ref="A12:G12"/>
    <mergeCell ref="A80:B80"/>
    <mergeCell ref="A37:I38"/>
    <mergeCell ref="A70:I70"/>
    <mergeCell ref="A71:I71"/>
    <mergeCell ref="A49:I49"/>
    <mergeCell ref="A45:I45"/>
    <mergeCell ref="A1:N3"/>
    <mergeCell ref="A21:I22"/>
    <mergeCell ref="A18:I19"/>
    <mergeCell ref="A107:L109"/>
    <mergeCell ref="A104:F104"/>
    <mergeCell ref="A82:I82"/>
    <mergeCell ref="A83:I83"/>
    <mergeCell ref="C80:I81"/>
    <mergeCell ref="A5:B5"/>
    <mergeCell ref="A8:H8"/>
  </mergeCells>
  <hyperlinks>
    <hyperlink ref="A8" r:id="rId1" display="http://ecenter.colorado.edu/energy/projects/green_computing.html"/>
    <hyperlink ref="A12" r:id="rId2" display="http://www.thinkgreenalliance.com/news/5-smart-green-ways-to-save-money-for-your-business "/>
    <hyperlink ref="A44" r:id="rId3" display="http://www.officedepot.com/a/browse/copy-and-multipurpose-paper-white/N=4+4224/"/>
    <hyperlink ref="A48" r:id="rId4" display="http://www.staples.ca/ENG/Catalog/cat_class.asp?CatIds=3%2C144%2C2860,4710&amp;name=CA%5FCL%5FRecycledCases"/>
    <hyperlink ref="A70" r:id="rId5" display="http://www.payscale.com/research/CA/Certification=Project_Management_Professional_%28PMP%29/Hourly_Rate"/>
    <hyperlink ref="A82" r:id="rId6" display="http://www.conservatree.org/learn/EnviroIssues/TreeStats.shtml"/>
    <hyperlink ref="A86" r:id="rId7" display="http://www.edf.org/papercalculator/index.cfm?action=papers"/>
    <hyperlink ref="A77" r:id="rId8" display="http://www.catalystpaper.ca/"/>
    <hyperlink ref="A104" r:id="rId9" display="http://www.fedex.com/ratefinder/home?cc=CA&amp;language=en&amp;locId=express"/>
    <hyperlink ref="A140" r:id="rId10" display="http://www.bankofcanada.ca/en/rates/bonds.html "/>
    <hyperlink ref="A55" r:id="rId11" display="www.staples.ca"/>
    <hyperlink ref="A59" r:id="rId12" display="www.dell.com"/>
    <hyperlink ref="A62" r:id="rId13" display="www.hp.com"/>
  </hyperlinks>
  <printOptions/>
  <pageMargins left="0.75" right="0.75" top="1" bottom="1" header="0.5" footer="0.5"/>
  <pageSetup orientation="portrait" scale="47"/>
  <colBreaks count="1" manualBreakCount="1">
    <brk id="14" max="65535" man="1"/>
  </colBreaks>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Queen's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Brittney</dc:creator>
  <cp:keywords/>
  <dc:description/>
  <cp:lastModifiedBy>Christian Baechler</cp:lastModifiedBy>
  <dcterms:created xsi:type="dcterms:W3CDTF">2010-02-08T16:42:34Z</dcterms:created>
  <dcterms:modified xsi:type="dcterms:W3CDTF">2010-02-11T14:56:20Z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