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20730" windowHeight="6165" tabRatio="500" activeTab="0"/>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definedNames>
    <definedName name="Assump_01">'6.Assumptions &amp; References'!$C$9</definedName>
    <definedName name="Assump_02">'6.Assumptions &amp; References'!$C$14</definedName>
    <definedName name="Assump_03">'6.Assumptions &amp; References'!$C$15</definedName>
    <definedName name="Assump_04">'6.Assumptions &amp; References'!$C$16</definedName>
    <definedName name="Assump_05">'6.Assumptions &amp; References'!$C$22</definedName>
    <definedName name="Assump_06">'6.Assumptions &amp; References'!$C$41</definedName>
    <definedName name="Assump_07">'6.Assumptions &amp; References'!$C$45</definedName>
    <definedName name="Assump_08">'6.Assumptions &amp; References'!$C$46</definedName>
    <definedName name="_xlnm.Print_Area" localSheetId="0">'1.Home'!$C$3:$K$45</definedName>
    <definedName name="_xlnm.Print_Area" localSheetId="1">'2.Introduction'!$C$3:$K$103</definedName>
    <definedName name="_xlnm.Print_Area" localSheetId="2">'3.Inputs'!$C$3:$O$19</definedName>
    <definedName name="_xlnm.Print_Area" localSheetId="3">'4.Executive Summary'!$C$5:$N$84</definedName>
    <definedName name="_xlnm.Print_Area" localSheetId="4">'5.Projected Savings'!$C$3:$Q$73</definedName>
    <definedName name="_xlnm.Print_Area" localSheetId="5">'6.Assumptions &amp; References'!$C$3:$M$46</definedName>
  </definedNames>
  <calcPr fullCalcOnLoad="1"/>
</workbook>
</file>

<file path=xl/sharedStrings.xml><?xml version="1.0" encoding="utf-8"?>
<sst xmlns="http://schemas.openxmlformats.org/spreadsheetml/2006/main" count="274" uniqueCount="189">
  <si>
    <t>http://www.ewiz.com/detail.php?name=PS-ZP480B&amp;src=FR&amp;pid=3a51e7d6cac4ce451c06dc2e175e1b3d82655995b565d23a3d2b2c86ae5fb6e3</t>
  </si>
  <si>
    <t>http://www.buy.com/retail/product.asp?sku=212637436&amp;listingid=54498680</t>
  </si>
  <si>
    <t>http://www.buy.com/retail/product.asp?sku=212637433&amp;listingid=54498681</t>
  </si>
  <si>
    <t>http://www.provantage.com/fsp-group-fsp220-60le-80~7FSPG01V.htm</t>
  </si>
  <si>
    <t>http://www.ewiz.com/detail.php?p=PS-SS300ET&amp;c=fr&amp;pid=3a51e7d6cac4ce451c06dc2e175e1b3d82655995b565d23a3d2b2c86ae5fb6e3</t>
  </si>
  <si>
    <t>http://www.directron.com/spi2501uhb204.html?gsear=1</t>
  </si>
  <si>
    <t>http://www.datacenterhardware.com/products/power-supplies-atx-pc-power-supplies-c-80_90/250w-atx12v-80plus-sparkle-power-supply-r-spi250ep-spi-retail-p-238</t>
  </si>
  <si>
    <t>http://www.amazon.com/Thermaltake-W0315RU-Toughpower-Spedo-Supply/dp/B002JM1RPE</t>
  </si>
  <si>
    <t>CoolMax: ZP-380B</t>
  </si>
  <si>
    <t>CoolMax: ZP-480B</t>
  </si>
  <si>
    <t>Corsair: CMPSU-400CX</t>
  </si>
  <si>
    <t>Sea Sonic: SS-350ET</t>
  </si>
  <si>
    <t>Sea Sonic: S12II-380B</t>
  </si>
  <si>
    <t>Name</t>
  </si>
  <si>
    <t>Sea Sonic: SS-350ES</t>
  </si>
  <si>
    <t>FSP Group: FSP300-60GLS</t>
  </si>
  <si>
    <t>Efficiency</t>
  </si>
  <si>
    <t>ANTEC: EA-650</t>
  </si>
  <si>
    <t>Dynapower USA: TC-1U25P80</t>
  </si>
  <si>
    <t>Dynapower USA: TC-1U30P80</t>
  </si>
  <si>
    <t>FSP Group: FSP220-60LE</t>
  </si>
  <si>
    <t>Sea Sonic: SS-300ET</t>
  </si>
  <si>
    <t>Sparkle Power: SPI2501UH</t>
  </si>
  <si>
    <t>Sparkle Power: SPI250EP</t>
  </si>
  <si>
    <t>Thermaltake:W0315RU TP</t>
  </si>
  <si>
    <t>[kg/kWh]</t>
  </si>
  <si>
    <t>Year 1</t>
  </si>
  <si>
    <t>Year 2</t>
  </si>
  <si>
    <t>Year 3</t>
  </si>
  <si>
    <t>Year 4</t>
  </si>
  <si>
    <t>Year 5</t>
  </si>
  <si>
    <t>Example</t>
  </si>
  <si>
    <t>Executive Summary</t>
  </si>
  <si>
    <t>Overview</t>
  </si>
  <si>
    <t>[days]</t>
  </si>
  <si>
    <t>http://www.kingstonhydro.com/Commercial/Rates.aspx</t>
  </si>
  <si>
    <t>Reducing CPU Power Consumption with Energy Efficient Power Supplies</t>
  </si>
  <si>
    <t>Projected Savings</t>
  </si>
  <si>
    <t>Assume your organization has 10 computers rated at 250 W that are currently using power supplies that are only 65% efficient for 6 hours a day. This ECM will display IRR and the possible savings over the course of 8 years if the computer power supplies are replaced with power supplies that are ~82% efficient and cost ~$52.00 each. This ECM will also calculate the environmental benefits associated with using less electricity.</t>
  </si>
  <si>
    <t>Hours a Day the Computer is On</t>
  </si>
  <si>
    <t>Environmental</t>
  </si>
  <si>
    <t>Computer Power Rating</t>
  </si>
  <si>
    <t>Current Power Supply Efficiency</t>
  </si>
  <si>
    <t>Bronze</t>
  </si>
  <si>
    <t>Standard</t>
  </si>
  <si>
    <t>Computer Power Rating [W]</t>
  </si>
  <si>
    <t>Rated Daily Power Usage [Wh]</t>
  </si>
  <si>
    <t>Working Days a Year</t>
  </si>
  <si>
    <t>Power Supply Efficiency [%]</t>
  </si>
  <si>
    <t>Cost of Electricity</t>
  </si>
  <si>
    <t>Cost of Electricity [$/kWh]</t>
  </si>
  <si>
    <t>[$/kWh]</t>
  </si>
  <si>
    <t>Inputs</t>
  </si>
  <si>
    <t>Number of Computers</t>
  </si>
  <si>
    <t>Capacity</t>
  </si>
  <si>
    <t>Quality</t>
  </si>
  <si>
    <t>Cost</t>
  </si>
  <si>
    <t>http://www.buildyourowncomputer.com/page/B/PROD/27561I</t>
  </si>
  <si>
    <t>http://www.mwave.com/mwave/SKUSearch_v3.asp?px=FO&amp;scriteria=BA25034</t>
  </si>
  <si>
    <t>Hour(s) is Use [hr]</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</si>
  <si>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</si>
  <si>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Directions</t>
  </si>
  <si>
    <t>80+ Rating</t>
  </si>
  <si>
    <t>Purpose of the ECM:</t>
  </si>
  <si>
    <r>
      <t>CO</t>
    </r>
    <r>
      <rPr>
        <vertAlign val="subscript"/>
        <sz val="10"/>
        <rFont val="Verdana"/>
        <family val="2"/>
      </rPr>
      <t>2</t>
    </r>
    <r>
      <rPr>
        <sz val="10"/>
        <rFont val="Verdana"/>
        <family val="2"/>
      </rPr>
      <t xml:space="preserve"> Production</t>
    </r>
  </si>
  <si>
    <r>
      <t>SO</t>
    </r>
    <r>
      <rPr>
        <vertAlign val="subscript"/>
        <sz val="10"/>
        <rFont val="Verdana"/>
        <family val="2"/>
      </rPr>
      <t>2</t>
    </r>
    <r>
      <rPr>
        <sz val="10"/>
        <rFont val="Verdana"/>
        <family val="2"/>
      </rPr>
      <t xml:space="preserve"> Production</t>
    </r>
  </si>
  <si>
    <r>
      <t>No</t>
    </r>
    <r>
      <rPr>
        <vertAlign val="subscript"/>
        <sz val="10"/>
        <rFont val="Verdana"/>
        <family val="2"/>
      </rPr>
      <t>X</t>
    </r>
    <r>
      <rPr>
        <sz val="10"/>
        <rFont val="Verdana"/>
        <family val="2"/>
      </rPr>
      <t xml:space="preserve"> Production</t>
    </r>
  </si>
  <si>
    <t>Usage Factor</t>
  </si>
  <si>
    <t>Actual Daily Power Usage [Wh]</t>
  </si>
  <si>
    <t>Medium User</t>
  </si>
  <si>
    <t>Light User</t>
  </si>
  <si>
    <t>s</t>
  </si>
  <si>
    <r>
      <t>Clean Energy</t>
    </r>
    <r>
      <rPr>
        <sz val="10"/>
        <rFont val="Times New Roman"/>
        <family val="1"/>
      </rPr>
      <t>. (2007, December 28). Retrieved November 12, 2009, 
from U.S. Environmental Protection Agency: 
http://www.epa.gov/cleanrgy/energy-and-you/affect/coal.html</t>
    </r>
  </si>
  <si>
    <r>
      <t>Power Generation</t>
    </r>
    <r>
      <rPr>
        <sz val="10"/>
        <rFont val="Times New Roman"/>
        <family val="1"/>
      </rPr>
      <t>. (2009). Retrieved November 11, 2009, 
from Ontario Power Generation: http://www.opg.com/power/</t>
    </r>
  </si>
  <si>
    <t>Welcome to Your ECM Calculator</t>
  </si>
  <si>
    <t>Energy Efficient Laptops</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</si>
  <si>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</si>
  <si>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</si>
  <si>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</si>
  <si>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0"/>
        <rFont val="Verdana"/>
        <family val="0"/>
      </rPr>
      <t xml:space="preserve"> sheet.  The </t>
    </r>
    <r>
      <rPr>
        <b/>
        <sz val="11"/>
        <color indexed="8"/>
        <rFont val="Calibri"/>
        <family val="2"/>
      </rPr>
      <t>Intro</t>
    </r>
    <r>
      <rPr>
        <sz val="10"/>
        <rFont val="Verdana"/>
        <family val="0"/>
      </rPr>
      <t xml:space="preserve"> sheet provides an overview of the ECM and an example.  On the </t>
    </r>
    <r>
      <rPr>
        <b/>
        <sz val="11"/>
        <color indexed="8"/>
        <rFont val="Calibri"/>
        <family val="2"/>
      </rPr>
      <t>Input</t>
    </r>
    <r>
      <rPr>
        <sz val="10"/>
        <rFont val="Verdana"/>
        <family val="0"/>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0"/>
        <rFont val="Verdana"/>
        <family val="0"/>
      </rPr>
      <t xml:space="preserve"> sheet. The detailed economic and environmental analyses behind the executive summary results appear on the </t>
    </r>
    <r>
      <rPr>
        <b/>
        <sz val="11"/>
        <color indexed="8"/>
        <rFont val="Calibri"/>
        <family val="2"/>
      </rPr>
      <t>Savings Projection</t>
    </r>
    <r>
      <rPr>
        <sz val="10"/>
        <rFont val="Verdana"/>
        <family val="0"/>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0"/>
        <rFont val="Verdana"/>
        <family val="0"/>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</si>
  <si>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</si>
  <si>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</si>
  <si>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</si>
  <si>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</si>
  <si>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</si>
  <si>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</si>
  <si>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</si>
  <si>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</si>
  <si>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</si>
  <si>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</si>
  <si>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</si>
  <si>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Start your analysis by proceeding to the Instructions.</t>
  </si>
  <si>
    <t>ECM010b - Energy efficient power supplies</t>
  </si>
  <si>
    <t>Please revew disclaimer on the Home tab</t>
  </si>
  <si>
    <t>This ECM can be used to determine the finanical and energy savings derived from replacing a computer’s old power supply with a new power supply that is more energy efficient. The goal is to reduce electricity consumption of the devices that are critical for conducting business, without changing their function, capacity or capacilities.</t>
  </si>
  <si>
    <t>The following shows an example of the results that you will obtain from performing this analysis on your own organization. Note that the results of this calculation may be more sensitive to some variables than others, and it is recommended that you use numbers that are as accurate as possible for your organization, or to err on the side of conservative values.</t>
  </si>
  <si>
    <t>This template last modifed:</t>
  </si>
  <si>
    <t xml:space="preserve">This template last modified: </t>
  </si>
  <si>
    <t>Please review disclaimer on the Home tab</t>
  </si>
  <si>
    <t xml:space="preserve">Please add the number of computer available for the potential upgrade, their current rated power, an estimate of how many hours a day that each computer is on, and their current power supply efficiency. </t>
  </si>
  <si>
    <t>Assumptions &amp; References</t>
  </si>
  <si>
    <t>Variable Name</t>
  </si>
  <si>
    <t>Value</t>
  </si>
  <si>
    <t>W</t>
  </si>
  <si>
    <t>hours</t>
  </si>
  <si>
    <t>User "type" (select from drop-down menu)</t>
  </si>
  <si>
    <t>This template last modified:</t>
  </si>
  <si>
    <t>Baseline</t>
  </si>
  <si>
    <t>Economics</t>
  </si>
  <si>
    <t>Current</t>
  </si>
  <si>
    <t>Internal rate of return (IRR)</t>
  </si>
  <si>
    <t>Payback period (years)</t>
  </si>
  <si>
    <t>Power Supply</t>
  </si>
  <si>
    <t>Available Power Supplies</t>
  </si>
  <si>
    <t>Daily usage (hrs)</t>
  </si>
  <si>
    <t>User type</t>
  </si>
  <si>
    <t>Power rating (W)</t>
  </si>
  <si>
    <t>Annual cost</t>
  </si>
  <si>
    <t>Annual CO2 emissions (kg)</t>
  </si>
  <si>
    <t>Annual SOx emissions (kg)</t>
  </si>
  <si>
    <t>Annual NOx emissions (kg)</t>
  </si>
  <si>
    <t>Actual daily usage (kWh)</t>
  </si>
  <si>
    <t>Rated daily usage (kWh)</t>
  </si>
  <si>
    <t>Actual daily consumption (kWh)</t>
  </si>
  <si>
    <t>Actual annual consumption (kW)</t>
  </si>
  <si>
    <t>Electricity cost ($/kWh)</t>
  </si>
  <si>
    <t>Daily power usage (kWh)</t>
  </si>
  <si>
    <t>Annual actual consumption (kWh)</t>
  </si>
  <si>
    <t>Annual operating cost</t>
  </si>
  <si>
    <t>Number of computers</t>
  </si>
  <si>
    <t>Energy Usage</t>
  </si>
  <si>
    <t>Economic Outlook</t>
  </si>
  <si>
    <t>5-Year IRR</t>
  </si>
  <si>
    <t>Total annual CO2 emissions (kg)</t>
  </si>
  <si>
    <t>Total annual SOx emissions (kg)</t>
  </si>
  <si>
    <t>Total annual NOx emissions (kg)</t>
  </si>
  <si>
    <r>
      <t xml:space="preserve">Proposed </t>
    </r>
    <r>
      <rPr>
        <i/>
        <sz val="11"/>
        <rFont val="Calibri"/>
        <family val="2"/>
      </rPr>
      <t>("Best" power supply option)</t>
    </r>
  </si>
  <si>
    <t>Annual cash inflow (savings)</t>
  </si>
  <si>
    <t>Annual cash outflow (expense)</t>
  </si>
  <si>
    <t>Cumulative net cash flow</t>
  </si>
  <si>
    <t>Annual net cash flow</t>
  </si>
  <si>
    <t>Risk-free rate of return</t>
  </si>
  <si>
    <t>The risk free rates are based on the 1-year Canadian Treasury bill rate (http://www.bank-banque-canada.ca/en/rates/tbill.html) and the 2, 3 and 5 year Treasury bond rates (http://www.bank-banque-canada)</t>
  </si>
  <si>
    <t>1-year</t>
  </si>
  <si>
    <t>2-year</t>
  </si>
  <si>
    <t>3-year</t>
  </si>
  <si>
    <t>4-year</t>
  </si>
  <si>
    <t>5-year</t>
  </si>
  <si>
    <t>These values were last updated May 28,2010. The 4-year rate is a linear interpolation between the posted 3- and 5-year Treasury bond rates.</t>
  </si>
  <si>
    <t>Discounted annual net cash flow</t>
  </si>
  <si>
    <t>Discounted cumulative net cash flow</t>
  </si>
  <si>
    <t>Net present value (NPV)</t>
  </si>
  <si>
    <t>Total cumulative SO2 savings (kg)</t>
  </si>
  <si>
    <t>Total annual SO2 savings (kg)</t>
  </si>
  <si>
    <t>Total annual CO2 savings (kg)</t>
  </si>
  <si>
    <t>Total cumulative CO2 savings(kg)</t>
  </si>
  <si>
    <t>Total annual NOx savings (kg)</t>
  </si>
  <si>
    <t>Total cumulative NOx savings (kg)</t>
  </si>
  <si>
    <t>Annual power usage (kWh)</t>
  </si>
  <si>
    <t>Computers are a large component of any modern business, but can represent a large portion of the organizations power consumption. One of the most effective ways to reduce the amount of electricity used by computers without disrupting productivity, requiring re-imaging of and re-training on new equipment, is to replace old, inefficient power supplies in current desktop computers with new energy efficient ones.  By replacing old power supplies it is possible to reduce the electricity needed to power the computer with no negative impact on computing power or performance. This electricity savings equates to lower utility bills and less green house gas emissions associated with power generation.</t>
  </si>
  <si>
    <t>Five-year internal rate of return (IRR)</t>
  </si>
  <si>
    <t>Calculation Summary</t>
  </si>
  <si>
    <t>Current power supply</t>
  </si>
  <si>
    <t>Annual Operating Cost</t>
  </si>
  <si>
    <t>Annual emissions (kg)</t>
  </si>
  <si>
    <t>CO2</t>
  </si>
  <si>
    <t>SOx</t>
  </si>
  <si>
    <t>NOx</t>
  </si>
  <si>
    <t>Please review disclaimer on the Home tab.</t>
  </si>
  <si>
    <t>'Power' User</t>
  </si>
  <si>
    <t>User "Style"</t>
  </si>
  <si>
    <t>Your organization currently uses 10 computers in its daily operations which consume an estimated 5,169 kWh of electricity per year, translating to an annual cost of $811. By switching to a more energy efficient power supply on all of these computers, represented by a one-time cost of $363, this annual operating expense could be reduced to $615 annually. See the financial summary, cash flow chart, and estimated environmental impact below for more information.</t>
  </si>
  <si>
    <t>Replaced with: Sea Sonic: SS-300ET</t>
  </si>
  <si>
    <t>Percentage of Power Produced By Fossil Fuels in Ontario</t>
  </si>
  <si>
    <t>Assump_01</t>
  </si>
  <si>
    <t>Assump_02</t>
  </si>
  <si>
    <t>Assump_03</t>
  </si>
  <si>
    <t>Assump_04</t>
  </si>
  <si>
    <t>The amount of energy used by a computer depends on how taxed it is, relative to it's maximum load.</t>
  </si>
  <si>
    <t>Assump_05</t>
  </si>
  <si>
    <t>Assump_06</t>
  </si>
  <si>
    <t>"Best" power supply selected based on highest five-year internal rate of return for the finances calculated.</t>
  </si>
  <si>
    <t>Assump_07</t>
  </si>
  <si>
    <t>Assump_08</t>
  </si>
  <si>
    <t>Power supply rating and efficiency may be available from a sticker on the device as rated by the manufacturer. If the efficiency is not provided, estimate your current efficiency to be 65% -- a common factor for many old power supplies.</t>
  </si>
  <si>
    <t>Heavy User</t>
  </si>
  <si>
    <t>References</t>
  </si>
  <si>
    <t xml:space="preserve">The following power supplies are considered in this analysis, with a source for more information and their properties listed at right. Be sure to check the availability of each model before basing your analysis on it. You may add your own option for power supply, but due to a limitation of this calculator's construction, you must delete one of the default options and replace it with your own if desired. </t>
  </si>
  <si>
    <t>This document is locked to protect accidental editing. Use password "greenit" to edit the workbook, but do so carefully. Visit the link on the Home tab for a link to the latest approved version.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</si>
</sst>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00"/>
    <numFmt numFmtId="174" formatCode="0.0%"/>
    <numFmt numFmtId="175" formatCode="0.0000"/>
    <numFmt numFmtId="176" formatCode="0.000000"/>
    <numFmt numFmtId="177" formatCode="&quot;$&quot;#,##0"/>
    <numFmt numFmtId="178" formatCode="0.0"/>
    <numFmt numFmtId="179" formatCode="_([$$-409]* #,##0.00_);_([$$-409]* \(#,##0.00\);_([$$-409]* &quot;-&quot;??_);_(@_)"/>
    <numFmt numFmtId="180" formatCode="&quot;$&quot;#,##0.0000"/>
    <numFmt numFmtId="181" formatCode="\$#,##0.00"/>
    <numFmt numFmtId="182" formatCode="[$-409]dddd\,\ mmmm\ dd\,\ yyyy"/>
    <numFmt numFmtId="183" formatCode="[$-409]h:mm:ss\ AM/PM"/>
    <numFmt numFmtId="184" formatCode="_(&quot;$&quot;* #,##0.000_);_(&quot;$&quot;* \(#,##0.000\);_(&quot;$&quot;* &quot;-&quot;??_);_(@_)"/>
    <numFmt numFmtId="185" formatCode="_(&quot;$&quot;* #,##0.0000_);_(&quot;$&quot;* \(#,##0.0000\);_(&quot;$&quot;* &quot;-&quot;??_);_(@_)"/>
    <numFmt numFmtId="186" formatCode="&quot;$&quot;#,##0.000"/>
    <numFmt numFmtId="187" formatCode="0.0000000"/>
    <numFmt numFmtId="188" formatCode="0.00000"/>
    <numFmt numFmtId="189" formatCode="0.000%"/>
    <numFmt numFmtId="190" formatCode="#,##0_ ;\-#,##0\ "/>
    <numFmt numFmtId="191" formatCode="#,##0.0"/>
    <numFmt numFmtId="192" formatCode="#,##0.00000"/>
    <numFmt numFmtId="193" formatCode="0.00000000000000"/>
    <numFmt numFmtId="194" formatCode="0.0000000000000"/>
    <numFmt numFmtId="195" formatCode="0.000000000000"/>
    <numFmt numFmtId="196" formatCode="0.00000000000"/>
    <numFmt numFmtId="197" formatCode="0.0000000000"/>
    <numFmt numFmtId="198" formatCode="0.000000000"/>
    <numFmt numFmtId="199" formatCode="0.00000000"/>
    <numFmt numFmtId="200" formatCode="&quot;$&quot;#,##0.0"/>
  </numFmts>
  <fonts count="65">
    <font>
      <sz val="10"/>
      <name val="Verdana"/>
      <family val="0"/>
    </font>
    <font>
      <sz val="11"/>
      <color indexed="8"/>
      <name val="Calibri"/>
      <family val="2"/>
    </font>
    <font>
      <sz val="8"/>
      <name val="Verdana"/>
      <family val="2"/>
    </font>
    <font>
      <b/>
      <sz val="10"/>
      <name val="Verdana"/>
      <family val="2"/>
    </font>
    <font>
      <u val="single"/>
      <sz val="10"/>
      <name val="Verdana"/>
      <family val="2"/>
    </font>
    <font>
      <vertAlign val="subscript"/>
      <sz val="10"/>
      <name val="Verdana"/>
      <family val="2"/>
    </font>
    <font>
      <u val="single"/>
      <sz val="10"/>
      <color indexed="12"/>
      <name val="Verdana"/>
      <family val="2"/>
    </font>
    <font>
      <u val="single"/>
      <sz val="10"/>
      <color indexed="20"/>
      <name val="Verdana"/>
      <family val="2"/>
    </font>
    <font>
      <b/>
      <sz val="11"/>
      <color indexed="8"/>
      <name val="Calibri"/>
      <family val="2"/>
    </font>
    <font>
      <sz val="11"/>
      <name val="Calibri"/>
      <family val="2"/>
    </font>
    <font>
      <b/>
      <sz val="11"/>
      <name val="Calibri"/>
      <family val="2"/>
    </font>
    <font>
      <i/>
      <sz val="10"/>
      <name val="Times New Roman"/>
      <family val="1"/>
    </font>
    <font>
      <sz val="10"/>
      <name val="Times New Roman"/>
      <family val="1"/>
    </font>
    <font>
      <i/>
      <sz val="12"/>
      <color indexed="8"/>
      <name val="Calibri"/>
      <family val="2"/>
    </font>
    <font>
      <i/>
      <sz val="11"/>
      <color indexed="8"/>
      <name val="Calibri"/>
      <family val="2"/>
    </font>
    <font>
      <i/>
      <sz val="10"/>
      <color indexed="8"/>
      <name val="Calibri"/>
      <family val="2"/>
    </font>
    <font>
      <sz val="11"/>
      <name val="Verdana"/>
      <family val="2"/>
    </font>
    <font>
      <i/>
      <sz val="11"/>
      <name val="Calibri"/>
      <family val="2"/>
    </font>
    <font>
      <sz val="10.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12"/>
      <name val="Calibri"/>
      <family val="2"/>
    </font>
    <font>
      <sz val="22"/>
      <name val="Calibri"/>
      <family val="2"/>
    </font>
    <font>
      <b/>
      <i/>
      <sz val="11"/>
      <name val="Calibri"/>
      <family val="2"/>
    </font>
    <font>
      <sz val="14"/>
      <color indexed="8"/>
      <name val="Calibri"/>
      <family val="2"/>
    </font>
    <font>
      <u val="single"/>
      <sz val="11"/>
      <color indexed="39"/>
      <name val="Calibri"/>
      <family val="2"/>
    </font>
    <font>
      <sz val="16"/>
      <color indexed="8"/>
      <name val="Calibri"/>
      <family val="2"/>
    </font>
    <font>
      <sz val="18"/>
      <color indexed="8"/>
      <name val="Calibri"/>
      <family val="2"/>
    </font>
    <font>
      <sz val="18"/>
      <name val="Calibri"/>
      <family val="2"/>
    </font>
    <font>
      <sz val="14"/>
      <name val="Calibri"/>
      <family val="2"/>
    </font>
    <font>
      <sz val="20"/>
      <name val="Calibri"/>
      <family val="2"/>
    </font>
    <font>
      <b/>
      <sz val="10.5"/>
      <color indexed="8"/>
      <name val="Calibri"/>
      <family val="2"/>
    </font>
    <font>
      <sz val="9.65"/>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i/>
      <sz val="11"/>
      <color theme="1"/>
      <name val="Calibri"/>
      <family val="2"/>
    </font>
    <font>
      <sz val="18"/>
      <color theme="1"/>
      <name val="Calibri"/>
      <family val="2"/>
    </font>
    <font>
      <sz val="14"/>
      <color theme="1"/>
      <name val="Calibri"/>
      <family val="2"/>
    </font>
    <font>
      <u val="single"/>
      <sz val="11"/>
      <color theme="10"/>
      <name val="Calibri"/>
      <family val="2"/>
    </font>
    <font>
      <sz val="16"/>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6" tint="0.39998000860214233"/>
        <bgColor indexed="64"/>
      </patternFill>
    </fill>
    <fill>
      <patternFill patternType="solid">
        <fgColor theme="9" tint="0.39998000860214233"/>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top style="medium"/>
      <bottom/>
    </border>
    <border>
      <left/>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medium"/>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thin"/>
      <bottom style="thin"/>
    </border>
    <border>
      <left/>
      <right/>
      <top style="thin"/>
      <bottom style="thin"/>
    </border>
    <border>
      <left style="medium"/>
      <right/>
      <top style="thin"/>
      <bottom style="medium"/>
    </border>
    <border>
      <left>
        <color indexed="63"/>
      </left>
      <right>
        <color indexed="63"/>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medium"/>
      <right style="thin"/>
      <top style="medium"/>
      <bottom style="thin"/>
    </border>
    <border>
      <left style="medium"/>
      <right style="thin"/>
      <top>
        <color indexed="63"/>
      </top>
      <bottom style="thin"/>
    </border>
    <border>
      <left style="medium"/>
      <right style="thin"/>
      <top style="thin"/>
      <bottom style="medium"/>
    </border>
    <border>
      <left style="thin"/>
      <right style="thin"/>
      <top style="medium"/>
      <bottom style="thin"/>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thin"/>
      <right/>
      <top/>
      <bottom style="thin"/>
    </border>
    <border>
      <left style="thin"/>
      <right/>
      <top style="medium"/>
      <bottom style="thin"/>
    </border>
    <border>
      <left style="medium"/>
      <right style="medium"/>
      <top style="medium"/>
      <bottom style="thin"/>
    </border>
    <border>
      <left style="thin"/>
      <right style="thin"/>
      <top style="thin"/>
      <bottom style="thin"/>
    </border>
    <border>
      <left style="thin"/>
      <right/>
      <top style="thin"/>
      <bottom style="thin"/>
    </border>
    <border>
      <left style="medium"/>
      <right style="thin"/>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border>
    <border>
      <left style="thin"/>
      <right style="thin"/>
      <top style="thin"/>
      <bottom/>
    </border>
    <border>
      <left style="thin"/>
      <right style="medium"/>
      <top style="thin"/>
      <bottom>
        <color indexed="63"/>
      </bottom>
    </border>
    <border>
      <left style="medium"/>
      <right style="medium"/>
      <top style="thin"/>
      <bottom>
        <color indexed="63"/>
      </bottom>
    </border>
    <border>
      <left>
        <color indexed="63"/>
      </left>
      <right style="thin"/>
      <top style="medium"/>
      <bottom>
        <color indexed="63"/>
      </bottom>
    </border>
    <border>
      <left/>
      <right style="thin"/>
      <top/>
      <bottom>
        <color indexed="63"/>
      </bottom>
    </border>
    <border>
      <left/>
      <right style="thin"/>
      <top/>
      <bottom style="medium"/>
    </border>
    <border>
      <left style="thin"/>
      <right/>
      <top style="medium"/>
      <bottom/>
    </border>
    <border>
      <left/>
      <right style="medium"/>
      <top style="medium"/>
      <bottom style="thin"/>
    </border>
    <border>
      <left style="thin"/>
      <right/>
      <top/>
      <bottom/>
    </border>
    <border>
      <left/>
      <right style="medium"/>
      <top style="thin"/>
      <bottom style="thin"/>
    </border>
    <border>
      <left style="thin"/>
      <right/>
      <top/>
      <bottom style="medium"/>
    </border>
    <border>
      <left/>
      <right style="medium"/>
      <top style="thin"/>
      <bottom style="medium"/>
    </border>
    <border>
      <left style="medium"/>
      <right/>
      <top/>
      <bottom style="thin"/>
    </border>
    <border>
      <left/>
      <right/>
      <top/>
      <bottom style="thin"/>
    </border>
    <border>
      <left/>
      <right style="medium"/>
      <top/>
      <bottom style="thin"/>
    </border>
    <border>
      <left style="medium"/>
      <right/>
      <top style="thin"/>
      <bottom>
        <color indexed="63"/>
      </bottom>
    </border>
    <border>
      <left/>
      <right/>
      <top style="thin"/>
      <bottom/>
    </border>
    <border>
      <left/>
      <right style="medium"/>
      <top style="thin"/>
      <bottom/>
    </border>
    <border>
      <left style="medium"/>
      <right style="thin"/>
      <top/>
      <bottom style="medium"/>
    </border>
    <border>
      <left style="thin"/>
      <right style="thin"/>
      <top/>
      <bottom style="medium"/>
    </border>
    <border>
      <left style="thin"/>
      <right style="medium"/>
      <top>
        <color indexed="63"/>
      </top>
      <bottom style="medium"/>
    </border>
    <border>
      <left style="thin"/>
      <right/>
      <top style="thin"/>
      <bottom/>
    </border>
    <border>
      <left/>
      <right style="thin"/>
      <top style="thin"/>
      <bottom/>
    </border>
    <border>
      <left style="medium"/>
      <right style="medium"/>
      <top style="medium"/>
      <bottom/>
    </border>
    <border>
      <left style="medium"/>
      <right style="medium"/>
      <top/>
      <bottom/>
    </border>
    <border>
      <left style="medium"/>
      <right style="medium"/>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20" fillId="23" borderId="0" applyNumberFormat="0" applyBorder="0" applyAlignment="0" applyProtection="0"/>
    <xf numFmtId="0" fontId="49" fillId="24" borderId="1" applyNumberFormat="0" applyAlignment="0" applyProtection="0"/>
    <xf numFmtId="0" fontId="5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xf numFmtId="0" fontId="54" fillId="27" borderId="1" applyNumberFormat="0" applyAlignment="0" applyProtection="0"/>
    <xf numFmtId="0" fontId="55" fillId="0" borderId="6" applyNumberFormat="0" applyFill="0" applyAlignment="0" applyProtection="0"/>
    <xf numFmtId="0" fontId="56" fillId="28" borderId="0" applyNumberFormat="0" applyBorder="0" applyAlignment="0" applyProtection="0"/>
    <xf numFmtId="0" fontId="47" fillId="0" borderId="0">
      <alignment/>
      <protection/>
    </xf>
    <xf numFmtId="0" fontId="0" fillId="29" borderId="7" applyNumberFormat="0" applyFont="0" applyAlignment="0" applyProtection="0"/>
    <xf numFmtId="0" fontId="57" fillId="24"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8">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9" fillId="0" borderId="0" xfId="25" applyFont="1" applyFill="1" applyBorder="1" applyAlignment="1">
      <alignment/>
    </xf>
    <xf numFmtId="0" fontId="9" fillId="0" borderId="0" xfId="22" applyFont="1" applyFill="1" applyBorder="1" applyAlignment="1">
      <alignment/>
    </xf>
    <xf numFmtId="172" fontId="9" fillId="0" borderId="0" xfId="22" applyNumberFormat="1" applyFont="1" applyFill="1" applyBorder="1" applyAlignment="1">
      <alignment/>
    </xf>
    <xf numFmtId="0" fontId="47" fillId="0" borderId="10" xfId="62" applyBorder="1" applyProtection="1">
      <alignment/>
      <protection/>
    </xf>
    <xf numFmtId="0" fontId="47" fillId="0" borderId="0" xfId="62" applyBorder="1" applyAlignment="1" applyProtection="1">
      <alignment/>
      <protection/>
    </xf>
    <xf numFmtId="14" fontId="0" fillId="0" borderId="11" xfId="0" applyNumberFormat="1" applyFont="1" applyFill="1" applyBorder="1" applyAlignment="1">
      <alignment horizontal="left"/>
    </xf>
    <xf numFmtId="0" fontId="0"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10"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30" borderId="0" xfId="0" applyFont="1" applyFill="1" applyAlignment="1">
      <alignment/>
    </xf>
    <xf numFmtId="0" fontId="0" fillId="30" borderId="0" xfId="0" applyFont="1" applyFill="1" applyBorder="1" applyAlignment="1">
      <alignment/>
    </xf>
    <xf numFmtId="0" fontId="4" fillId="30" borderId="0" xfId="57" applyFont="1" applyFill="1" applyAlignment="1" applyProtection="1" quotePrefix="1">
      <alignment/>
      <protection/>
    </xf>
    <xf numFmtId="0" fontId="0" fillId="30" borderId="0" xfId="0" applyFont="1" applyFill="1" applyBorder="1" applyAlignment="1">
      <alignment/>
    </xf>
    <xf numFmtId="0" fontId="35" fillId="0" borderId="0" xfId="57" applyFont="1" applyBorder="1" applyAlignment="1" applyProtection="1">
      <alignment horizontal="center"/>
      <protection/>
    </xf>
    <xf numFmtId="0" fontId="53" fillId="0" borderId="0" xfId="58" applyFill="1" applyBorder="1" applyAlignment="1" applyProtection="1">
      <alignment/>
      <protection/>
    </xf>
    <xf numFmtId="0" fontId="47" fillId="30" borderId="0" xfId="62" applyFill="1" applyProtection="1">
      <alignment/>
      <protection/>
    </xf>
    <xf numFmtId="0" fontId="47" fillId="0" borderId="14" xfId="62" applyFill="1" applyBorder="1" applyProtection="1">
      <alignment/>
      <protection/>
    </xf>
    <xf numFmtId="0" fontId="47" fillId="0" borderId="15" xfId="62" applyFill="1" applyBorder="1" applyProtection="1">
      <alignment/>
      <protection/>
    </xf>
    <xf numFmtId="0" fontId="47" fillId="0" borderId="0" xfId="62" applyFill="1" applyBorder="1" applyProtection="1">
      <alignment/>
      <protection/>
    </xf>
    <xf numFmtId="0" fontId="47" fillId="0" borderId="16" xfId="62" applyFill="1" applyBorder="1" applyProtection="1">
      <alignment/>
      <protection/>
    </xf>
    <xf numFmtId="0" fontId="47" fillId="0" borderId="17" xfId="62" applyFill="1" applyBorder="1" applyProtection="1">
      <alignment/>
      <protection/>
    </xf>
    <xf numFmtId="0" fontId="47" fillId="30" borderId="14" xfId="62" applyFill="1" applyBorder="1" applyProtection="1">
      <alignment/>
      <protection/>
    </xf>
    <xf numFmtId="0" fontId="47" fillId="30" borderId="17" xfId="62" applyFill="1" applyBorder="1" applyProtection="1">
      <alignment/>
      <protection/>
    </xf>
    <xf numFmtId="0" fontId="47" fillId="30" borderId="18" xfId="62" applyFill="1" applyBorder="1" applyProtection="1">
      <alignment/>
      <protection/>
    </xf>
    <xf numFmtId="0" fontId="60" fillId="0" borderId="0" xfId="62" applyFont="1" applyFill="1" applyBorder="1" applyAlignment="1" applyProtection="1">
      <alignment horizontal="right"/>
      <protection/>
    </xf>
    <xf numFmtId="14" fontId="60" fillId="0" borderId="0" xfId="62" applyNumberFormat="1" applyFont="1" applyFill="1" applyBorder="1" applyAlignment="1" applyProtection="1">
      <alignment horizontal="left"/>
      <protection/>
    </xf>
    <xf numFmtId="0" fontId="60" fillId="0" borderId="0" xfId="62" applyFont="1" applyFill="1" applyBorder="1" applyAlignment="1" applyProtection="1">
      <alignment horizontal="left"/>
      <protection/>
    </xf>
    <xf numFmtId="0" fontId="47" fillId="0" borderId="14" xfId="62" applyBorder="1" applyProtection="1">
      <alignment/>
      <protection/>
    </xf>
    <xf numFmtId="0" fontId="47" fillId="0" borderId="15" xfId="62" applyBorder="1" applyProtection="1">
      <alignment/>
      <protection/>
    </xf>
    <xf numFmtId="0" fontId="47" fillId="0" borderId="12" xfId="62" applyBorder="1" applyProtection="1">
      <alignment/>
      <protection/>
    </xf>
    <xf numFmtId="0" fontId="47" fillId="0" borderId="0" xfId="62" applyProtection="1">
      <alignment/>
      <protection/>
    </xf>
    <xf numFmtId="0" fontId="47" fillId="0" borderId="13" xfId="62" applyBorder="1" applyProtection="1">
      <alignment/>
      <protection/>
    </xf>
    <xf numFmtId="0" fontId="47" fillId="0" borderId="0" xfId="62" applyFill="1" applyBorder="1" applyAlignment="1" applyProtection="1">
      <alignment horizontal="center" vertical="center"/>
      <protection/>
    </xf>
    <xf numFmtId="0" fontId="47" fillId="0" borderId="0" xfId="62" applyFill="1" applyBorder="1" applyAlignment="1" applyProtection="1">
      <alignment vertical="center"/>
      <protection/>
    </xf>
    <xf numFmtId="0" fontId="8" fillId="0" borderId="19" xfId="62" applyFont="1" applyFill="1" applyBorder="1" applyAlignment="1" applyProtection="1">
      <alignment horizontal="center" vertical="center"/>
      <protection/>
    </xf>
    <xf numFmtId="0" fontId="8" fillId="0" borderId="20" xfId="62" applyFont="1" applyFill="1" applyBorder="1" applyAlignment="1" applyProtection="1">
      <alignment horizontal="center" vertical="center"/>
      <protection/>
    </xf>
    <xf numFmtId="177" fontId="9" fillId="0" borderId="21" xfId="16" applyNumberFormat="1" applyFont="1" applyFill="1" applyBorder="1" applyAlignment="1">
      <alignment horizontal="center"/>
    </xf>
    <xf numFmtId="1" fontId="9" fillId="0" borderId="21" xfId="16" applyNumberFormat="1" applyFont="1" applyFill="1" applyBorder="1" applyAlignment="1">
      <alignment horizontal="center"/>
    </xf>
    <xf numFmtId="178" fontId="9" fillId="0" borderId="21" xfId="16" applyNumberFormat="1" applyFont="1" applyFill="1" applyBorder="1" applyAlignment="1">
      <alignment horizontal="center"/>
    </xf>
    <xf numFmtId="178" fontId="9" fillId="0" borderId="22" xfId="16" applyNumberFormat="1" applyFont="1" applyFill="1" applyBorder="1" applyAlignment="1">
      <alignment horizontal="center"/>
    </xf>
    <xf numFmtId="177" fontId="9" fillId="0" borderId="23" xfId="22" applyNumberFormat="1" applyFont="1" applyFill="1" applyBorder="1" applyAlignment="1">
      <alignment horizontal="center"/>
    </xf>
    <xf numFmtId="1" fontId="9" fillId="0" borderId="23" xfId="22" applyNumberFormat="1" applyFont="1" applyFill="1" applyBorder="1" applyAlignment="1">
      <alignment horizontal="center"/>
    </xf>
    <xf numFmtId="178" fontId="9" fillId="0" borderId="23" xfId="22" applyNumberFormat="1" applyFont="1" applyFill="1" applyBorder="1" applyAlignment="1">
      <alignment horizontal="center"/>
    </xf>
    <xf numFmtId="178" fontId="9" fillId="0" borderId="24" xfId="22" applyNumberFormat="1" applyFont="1" applyFill="1" applyBorder="1" applyAlignment="1">
      <alignment horizontal="center"/>
    </xf>
    <xf numFmtId="172" fontId="10" fillId="0" borderId="21" xfId="22" applyNumberFormat="1" applyFont="1" applyFill="1" applyBorder="1" applyAlignment="1">
      <alignment horizontal="center" vertical="center" wrapText="1"/>
    </xf>
    <xf numFmtId="172" fontId="10" fillId="0" borderId="22" xfId="22" applyNumberFormat="1" applyFont="1" applyFill="1" applyBorder="1" applyAlignment="1">
      <alignment horizontal="center" vertical="center" wrapText="1"/>
    </xf>
    <xf numFmtId="0" fontId="10" fillId="0" borderId="0" xfId="28" applyFont="1" applyFill="1" applyBorder="1" applyAlignment="1">
      <alignment/>
    </xf>
    <xf numFmtId="0" fontId="10" fillId="0" borderId="0" xfId="28" applyFont="1" applyFill="1" applyBorder="1" applyAlignment="1">
      <alignment horizontal="center"/>
    </xf>
    <xf numFmtId="0" fontId="10" fillId="0" borderId="0" xfId="28" applyFont="1" applyFill="1" applyBorder="1" applyAlignment="1">
      <alignment vertical="center" wrapText="1"/>
    </xf>
    <xf numFmtId="0" fontId="10" fillId="0" borderId="0" xfId="22" applyFont="1" applyFill="1" applyBorder="1" applyAlignment="1">
      <alignment vertical="center" wrapText="1"/>
    </xf>
    <xf numFmtId="0" fontId="9" fillId="0" borderId="0" xfId="16" applyFont="1" applyFill="1" applyBorder="1" applyAlignment="1">
      <alignment/>
    </xf>
    <xf numFmtId="1" fontId="9" fillId="0" borderId="0" xfId="16" applyNumberFormat="1" applyFont="1" applyFill="1" applyBorder="1" applyAlignment="1">
      <alignment/>
    </xf>
    <xf numFmtId="2" fontId="9" fillId="0" borderId="0" xfId="16" applyNumberFormat="1" applyFont="1" applyFill="1" applyBorder="1" applyAlignment="1">
      <alignment/>
    </xf>
    <xf numFmtId="172" fontId="0" fillId="31" borderId="25" xfId="0" applyNumberFormat="1" applyFont="1" applyFill="1" applyBorder="1" applyAlignment="1">
      <alignment/>
    </xf>
    <xf numFmtId="9" fontId="0" fillId="31" borderId="26" xfId="0" applyNumberFormat="1" applyFont="1" applyFill="1" applyBorder="1" applyAlignment="1">
      <alignment/>
    </xf>
    <xf numFmtId="178" fontId="0" fillId="31" borderId="22" xfId="0" applyNumberFormat="1" applyFont="1" applyFill="1" applyBorder="1" applyAlignment="1">
      <alignment/>
    </xf>
    <xf numFmtId="9" fontId="9" fillId="31" borderId="27" xfId="25" applyNumberFormat="1" applyFont="1" applyFill="1" applyBorder="1" applyAlignment="1">
      <alignment/>
    </xf>
    <xf numFmtId="9" fontId="9" fillId="31" borderId="28" xfId="25" applyNumberFormat="1" applyFont="1" applyFill="1" applyBorder="1" applyAlignment="1">
      <alignment/>
    </xf>
    <xf numFmtId="9" fontId="9" fillId="31" borderId="29" xfId="25" applyNumberFormat="1" applyFont="1" applyFill="1" applyBorder="1" applyAlignment="1">
      <alignment/>
    </xf>
    <xf numFmtId="9" fontId="9" fillId="31" borderId="30" xfId="25" applyNumberFormat="1" applyFont="1" applyFill="1" applyBorder="1" applyAlignment="1">
      <alignment/>
    </xf>
    <xf numFmtId="9" fontId="9" fillId="31" borderId="31" xfId="25" applyNumberFormat="1" applyFont="1" applyFill="1" applyBorder="1" applyAlignment="1">
      <alignment/>
    </xf>
    <xf numFmtId="9" fontId="9" fillId="31" borderId="11" xfId="25" applyNumberFormat="1" applyFont="1" applyFill="1" applyBorder="1" applyAlignment="1">
      <alignment/>
    </xf>
    <xf numFmtId="9" fontId="9" fillId="31" borderId="32" xfId="25" applyNumberFormat="1" applyFont="1" applyFill="1" applyBorder="1" applyAlignment="1">
      <alignment/>
    </xf>
    <xf numFmtId="9" fontId="9" fillId="31" borderId="33" xfId="25" applyNumberFormat="1" applyFont="1" applyFill="1" applyBorder="1" applyAlignment="1">
      <alignment/>
    </xf>
    <xf numFmtId="9" fontId="9" fillId="31" borderId="34" xfId="25" applyNumberFormat="1" applyFont="1" applyFill="1" applyBorder="1" applyAlignment="1">
      <alignment/>
    </xf>
    <xf numFmtId="0" fontId="36" fillId="32" borderId="35" xfId="21" applyFont="1" applyFill="1" applyBorder="1" applyAlignment="1">
      <alignment/>
    </xf>
    <xf numFmtId="0" fontId="36" fillId="32" borderId="36" xfId="21" applyFont="1" applyFill="1" applyBorder="1" applyAlignment="1">
      <alignment/>
    </xf>
    <xf numFmtId="0" fontId="36" fillId="32" borderId="37" xfId="21" applyFont="1" applyFill="1" applyBorder="1" applyAlignment="1">
      <alignment/>
    </xf>
    <xf numFmtId="174" fontId="9" fillId="0" borderId="38" xfId="22" applyNumberFormat="1" applyFont="1" applyFill="1" applyBorder="1" applyAlignment="1">
      <alignment horizontal="center"/>
    </xf>
    <xf numFmtId="174" fontId="9" fillId="0" borderId="34" xfId="16" applyNumberFormat="1" applyFont="1" applyFill="1" applyBorder="1" applyAlignment="1">
      <alignment horizontal="center"/>
    </xf>
    <xf numFmtId="172" fontId="9" fillId="0" borderId="15" xfId="22" applyNumberFormat="1" applyFont="1" applyFill="1" applyBorder="1" applyAlignment="1">
      <alignment/>
    </xf>
    <xf numFmtId="1" fontId="9" fillId="0" borderId="15" xfId="16" applyNumberFormat="1" applyFont="1" applyFill="1" applyBorder="1" applyAlignment="1">
      <alignment/>
    </xf>
    <xf numFmtId="2" fontId="9" fillId="0" borderId="15" xfId="16" applyNumberFormat="1" applyFont="1" applyFill="1" applyBorder="1" applyAlignment="1">
      <alignment/>
    </xf>
    <xf numFmtId="172" fontId="9" fillId="30" borderId="0" xfId="22" applyNumberFormat="1" applyFont="1" applyFill="1" applyBorder="1" applyAlignment="1">
      <alignment/>
    </xf>
    <xf numFmtId="1" fontId="9" fillId="30" borderId="0" xfId="16" applyNumberFormat="1" applyFont="1" applyFill="1" applyBorder="1" applyAlignment="1">
      <alignment/>
    </xf>
    <xf numFmtId="2" fontId="9" fillId="30" borderId="0" xfId="16" applyNumberFormat="1" applyFont="1" applyFill="1" applyBorder="1" applyAlignment="1">
      <alignment/>
    </xf>
    <xf numFmtId="0" fontId="0" fillId="30" borderId="0" xfId="0" applyFont="1" applyFill="1" applyAlignment="1" applyProtection="1">
      <alignment/>
      <protection/>
    </xf>
    <xf numFmtId="0" fontId="0" fillId="0" borderId="10" xfId="0" applyFont="1" applyFill="1" applyBorder="1" applyAlignment="1" applyProtection="1">
      <alignment/>
      <protection/>
    </xf>
    <xf numFmtId="0" fontId="0" fillId="0" borderId="12" xfId="0" applyFont="1" applyFill="1" applyBorder="1" applyAlignment="1" applyProtection="1">
      <alignment/>
      <protection/>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14" fontId="0" fillId="0" borderId="11" xfId="0" applyNumberFormat="1" applyFont="1" applyFill="1" applyBorder="1" applyAlignment="1" applyProtection="1">
      <alignment/>
      <protection/>
    </xf>
    <xf numFmtId="0" fontId="0" fillId="0" borderId="15" xfId="0" applyFont="1" applyFill="1" applyBorder="1" applyAlignment="1" applyProtection="1">
      <alignment/>
      <protection/>
    </xf>
    <xf numFmtId="0" fontId="0" fillId="0" borderId="0" xfId="0" applyFont="1" applyFill="1" applyBorder="1" applyAlignment="1" applyProtection="1">
      <alignment/>
      <protection/>
    </xf>
    <xf numFmtId="0" fontId="9" fillId="0" borderId="15" xfId="34" applyFont="1" applyFill="1" applyBorder="1" applyAlignment="1" applyProtection="1">
      <alignment/>
      <protection/>
    </xf>
    <xf numFmtId="0" fontId="9" fillId="30" borderId="0" xfId="34" applyFont="1" applyFill="1" applyAlignment="1" applyProtection="1">
      <alignment/>
      <protection/>
    </xf>
    <xf numFmtId="0" fontId="0" fillId="0" borderId="15" xfId="0" applyFont="1" applyFill="1" applyBorder="1" applyAlignment="1" applyProtection="1">
      <alignment vertical="top" wrapText="1"/>
      <protection/>
    </xf>
    <xf numFmtId="0" fontId="0" fillId="30" borderId="0" xfId="0" applyFont="1" applyFill="1" applyAlignment="1" applyProtection="1">
      <alignment vertical="top" wrapText="1"/>
      <protection/>
    </xf>
    <xf numFmtId="0" fontId="0" fillId="0" borderId="0" xfId="0" applyFont="1" applyFill="1" applyBorder="1" applyAlignment="1" applyProtection="1">
      <alignment horizontal="left" vertical="center" wrapText="1"/>
      <protection/>
    </xf>
    <xf numFmtId="0" fontId="9" fillId="0" borderId="0" xfId="25" applyFont="1" applyFill="1" applyBorder="1" applyAlignment="1" applyProtection="1">
      <alignment/>
      <protection/>
    </xf>
    <xf numFmtId="0" fontId="0" fillId="0" borderId="0" xfId="0" applyFont="1" applyFill="1" applyAlignment="1" applyProtection="1">
      <alignment/>
      <protection/>
    </xf>
    <xf numFmtId="172" fontId="0" fillId="31" borderId="25" xfId="0" applyNumberFormat="1" applyFont="1" applyFill="1" applyBorder="1" applyAlignment="1" applyProtection="1">
      <alignment/>
      <protection/>
    </xf>
    <xf numFmtId="9" fontId="0" fillId="31" borderId="26" xfId="0" applyNumberFormat="1" applyFont="1" applyFill="1" applyBorder="1" applyAlignment="1" applyProtection="1">
      <alignment/>
      <protection/>
    </xf>
    <xf numFmtId="178" fontId="0" fillId="31" borderId="22" xfId="0" applyNumberFormat="1" applyFont="1" applyFill="1" applyBorder="1" applyAlignment="1" applyProtection="1">
      <alignment/>
      <protection/>
    </xf>
    <xf numFmtId="0" fontId="9" fillId="0" borderId="0" xfId="22" applyFont="1" applyFill="1" applyBorder="1" applyAlignment="1" applyProtection="1">
      <alignment/>
      <protection/>
    </xf>
    <xf numFmtId="172" fontId="9" fillId="0" borderId="0" xfId="22" applyNumberFormat="1" applyFont="1" applyFill="1" applyBorder="1" applyAlignment="1" applyProtection="1">
      <alignment/>
      <protection/>
    </xf>
    <xf numFmtId="0" fontId="10" fillId="0" borderId="0" xfId="28" applyFont="1" applyFill="1" applyBorder="1" applyAlignment="1" applyProtection="1">
      <alignment/>
      <protection/>
    </xf>
    <xf numFmtId="0" fontId="10" fillId="0" borderId="0" xfId="28" applyFont="1" applyFill="1" applyBorder="1" applyAlignment="1" applyProtection="1">
      <alignment horizontal="center"/>
      <protection/>
    </xf>
    <xf numFmtId="0" fontId="10" fillId="0" borderId="0" xfId="28" applyFont="1" applyFill="1" applyBorder="1" applyAlignment="1" applyProtection="1">
      <alignment vertical="center" wrapText="1"/>
      <protection/>
    </xf>
    <xf numFmtId="0" fontId="10" fillId="0" borderId="0" xfId="22" applyFont="1" applyFill="1" applyBorder="1" applyAlignment="1" applyProtection="1">
      <alignment vertical="center" wrapText="1"/>
      <protection/>
    </xf>
    <xf numFmtId="172" fontId="10" fillId="0" borderId="21" xfId="22" applyNumberFormat="1" applyFont="1" applyFill="1" applyBorder="1" applyAlignment="1" applyProtection="1">
      <alignment horizontal="center" vertical="center" wrapText="1"/>
      <protection/>
    </xf>
    <xf numFmtId="172" fontId="10" fillId="0" borderId="22" xfId="22" applyNumberFormat="1" applyFont="1" applyFill="1" applyBorder="1" applyAlignment="1" applyProtection="1">
      <alignment horizontal="center" vertical="center" wrapText="1"/>
      <protection/>
    </xf>
    <xf numFmtId="0" fontId="9" fillId="0" borderId="0" xfId="16" applyFont="1" applyFill="1" applyBorder="1" applyAlignment="1" applyProtection="1">
      <alignment/>
      <protection/>
    </xf>
    <xf numFmtId="0" fontId="10" fillId="0" borderId="39" xfId="22" applyFont="1" applyFill="1" applyBorder="1" applyAlignment="1" applyProtection="1">
      <alignment horizontal="center"/>
      <protection/>
    </xf>
    <xf numFmtId="174" fontId="9" fillId="0" borderId="40" xfId="22" applyNumberFormat="1" applyFont="1" applyFill="1" applyBorder="1" applyAlignment="1" applyProtection="1">
      <alignment horizontal="center"/>
      <protection/>
    </xf>
    <xf numFmtId="177" fontId="9" fillId="0" borderId="23" xfId="22" applyNumberFormat="1" applyFont="1" applyFill="1" applyBorder="1" applyAlignment="1" applyProtection="1">
      <alignment horizontal="center"/>
      <protection/>
    </xf>
    <xf numFmtId="1" fontId="9" fillId="0" borderId="23" xfId="22" applyNumberFormat="1" applyFont="1" applyFill="1" applyBorder="1" applyAlignment="1" applyProtection="1">
      <alignment horizontal="center"/>
      <protection/>
    </xf>
    <xf numFmtId="178" fontId="9" fillId="0" borderId="23" xfId="22" applyNumberFormat="1" applyFont="1" applyFill="1" applyBorder="1" applyAlignment="1" applyProtection="1">
      <alignment horizontal="center"/>
      <protection/>
    </xf>
    <xf numFmtId="178" fontId="9" fillId="0" borderId="24" xfId="22" applyNumberFormat="1" applyFont="1" applyFill="1" applyBorder="1" applyAlignment="1" applyProtection="1">
      <alignment horizontal="center"/>
      <protection/>
    </xf>
    <xf numFmtId="1" fontId="9" fillId="0" borderId="0" xfId="16" applyNumberFormat="1" applyFont="1" applyFill="1" applyBorder="1" applyAlignment="1" applyProtection="1">
      <alignment/>
      <protection/>
    </xf>
    <xf numFmtId="0" fontId="10" fillId="0" borderId="41" xfId="16" applyFont="1" applyFill="1" applyBorder="1" applyAlignment="1" applyProtection="1">
      <alignment horizontal="center"/>
      <protection/>
    </xf>
    <xf numFmtId="174" fontId="9" fillId="0" borderId="41" xfId="16" applyNumberFormat="1" applyFont="1" applyFill="1" applyBorder="1" applyAlignment="1" applyProtection="1">
      <alignment horizontal="center"/>
      <protection/>
    </xf>
    <xf numFmtId="177" fontId="9" fillId="0" borderId="21" xfId="16" applyNumberFormat="1" applyFont="1" applyFill="1" applyBorder="1" applyAlignment="1" applyProtection="1">
      <alignment horizontal="center"/>
      <protection/>
    </xf>
    <xf numFmtId="1" fontId="9" fillId="0" borderId="21" xfId="16" applyNumberFormat="1" applyFont="1" applyFill="1" applyBorder="1" applyAlignment="1" applyProtection="1">
      <alignment horizontal="center"/>
      <protection/>
    </xf>
    <xf numFmtId="178" fontId="9" fillId="0" borderId="21" xfId="16" applyNumberFormat="1" applyFont="1" applyFill="1" applyBorder="1" applyAlignment="1" applyProtection="1">
      <alignment horizontal="center"/>
      <protection/>
    </xf>
    <xf numFmtId="178" fontId="9" fillId="0" borderId="22" xfId="16" applyNumberFormat="1" applyFont="1" applyFill="1" applyBorder="1" applyAlignment="1" applyProtection="1">
      <alignment horizontal="center"/>
      <protection/>
    </xf>
    <xf numFmtId="2" fontId="9" fillId="0" borderId="0" xfId="16" applyNumberFormat="1" applyFont="1" applyFill="1" applyBorder="1" applyAlignment="1" applyProtection="1">
      <alignment/>
      <protection/>
    </xf>
    <xf numFmtId="1" fontId="0" fillId="0" borderId="15" xfId="0" applyNumberFormat="1" applyFont="1" applyFill="1" applyBorder="1" applyAlignment="1" applyProtection="1">
      <alignment/>
      <protection/>
    </xf>
    <xf numFmtId="1" fontId="0" fillId="30" borderId="0" xfId="0" applyNumberFormat="1" applyFont="1" applyFill="1" applyAlignment="1" applyProtection="1">
      <alignment/>
      <protection/>
    </xf>
    <xf numFmtId="173" fontId="0" fillId="0" borderId="15" xfId="0" applyNumberFormat="1" applyFont="1" applyFill="1" applyBorder="1" applyAlignment="1" applyProtection="1">
      <alignment/>
      <protection/>
    </xf>
    <xf numFmtId="173" fontId="0" fillId="3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3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0" fillId="0" borderId="18" xfId="0" applyFont="1" applyFill="1" applyBorder="1" applyAlignment="1" applyProtection="1">
      <alignment/>
      <protection/>
    </xf>
    <xf numFmtId="0" fontId="9" fillId="30" borderId="0" xfId="0" applyFont="1" applyFill="1" applyAlignment="1" applyProtection="1">
      <alignment/>
      <protection/>
    </xf>
    <xf numFmtId="0" fontId="9" fillId="0" borderId="10" xfId="0" applyFont="1" applyFill="1" applyBorder="1" applyAlignment="1" applyProtection="1">
      <alignment/>
      <protection/>
    </xf>
    <xf numFmtId="0" fontId="9" fillId="0" borderId="12" xfId="0" applyFont="1" applyFill="1" applyBorder="1" applyAlignment="1" applyProtection="1">
      <alignment/>
      <protection/>
    </xf>
    <xf numFmtId="0" fontId="9" fillId="0" borderId="12" xfId="0" applyFont="1" applyBorder="1" applyAlignment="1" applyProtection="1">
      <alignment/>
      <protection/>
    </xf>
    <xf numFmtId="0" fontId="9" fillId="0" borderId="13" xfId="0" applyFont="1" applyFill="1" applyBorder="1" applyAlignment="1" applyProtection="1">
      <alignment/>
      <protection/>
    </xf>
    <xf numFmtId="0" fontId="9" fillId="0" borderId="14" xfId="0" applyFont="1" applyFill="1" applyBorder="1" applyAlignment="1" applyProtection="1">
      <alignment/>
      <protection/>
    </xf>
    <xf numFmtId="14" fontId="9" fillId="0" borderId="11" xfId="0" applyNumberFormat="1" applyFont="1" applyBorder="1" applyAlignment="1" applyProtection="1">
      <alignment horizontal="left"/>
      <protection/>
    </xf>
    <xf numFmtId="0" fontId="9" fillId="0" borderId="15" xfId="0" applyFont="1" applyFill="1" applyBorder="1" applyAlignment="1" applyProtection="1">
      <alignment/>
      <protection/>
    </xf>
    <xf numFmtId="0" fontId="9" fillId="0" borderId="0" xfId="0" applyFont="1" applyFill="1" applyBorder="1" applyAlignment="1" applyProtection="1">
      <alignment horizontal="left"/>
      <protection/>
    </xf>
    <xf numFmtId="0" fontId="9" fillId="0" borderId="0" xfId="0" applyFont="1" applyBorder="1" applyAlignment="1" applyProtection="1">
      <alignment horizontal="right"/>
      <protection/>
    </xf>
    <xf numFmtId="14" fontId="9" fillId="0" borderId="0" xfId="0" applyNumberFormat="1" applyFont="1" applyBorder="1" applyAlignment="1" applyProtection="1">
      <alignment/>
      <protection/>
    </xf>
    <xf numFmtId="0" fontId="9" fillId="0" borderId="0" xfId="0" applyFont="1" applyFill="1" applyBorder="1" applyAlignment="1" applyProtection="1">
      <alignment/>
      <protection/>
    </xf>
    <xf numFmtId="0" fontId="9" fillId="0" borderId="14" xfId="0" applyFont="1" applyFill="1" applyBorder="1" applyAlignment="1" applyProtection="1">
      <alignment wrapText="1"/>
      <protection/>
    </xf>
    <xf numFmtId="0" fontId="10" fillId="0" borderId="39" xfId="0" applyFont="1" applyFill="1" applyBorder="1" applyAlignment="1" applyProtection="1">
      <alignment horizontal="center" vertical="center" wrapText="1"/>
      <protection/>
    </xf>
    <xf numFmtId="0" fontId="10" fillId="0" borderId="42" xfId="0" applyFont="1" applyFill="1" applyBorder="1" applyAlignment="1" applyProtection="1">
      <alignment horizontal="center" vertical="center" wrapText="1"/>
      <protection/>
    </xf>
    <xf numFmtId="14" fontId="10" fillId="0" borderId="42" xfId="0" applyNumberFormat="1" applyFont="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9" fillId="0" borderId="15" xfId="0" applyFont="1" applyFill="1" applyBorder="1" applyAlignment="1" applyProtection="1">
      <alignment wrapText="1"/>
      <protection/>
    </xf>
    <xf numFmtId="0" fontId="9" fillId="30" borderId="0" xfId="0" applyFont="1" applyFill="1" applyAlignment="1" applyProtection="1">
      <alignment wrapText="1"/>
      <protection/>
    </xf>
    <xf numFmtId="0" fontId="9" fillId="0" borderId="41" xfId="0" applyFont="1" applyFill="1" applyBorder="1" applyAlignment="1" applyProtection="1">
      <alignment horizontal="center"/>
      <protection/>
    </xf>
    <xf numFmtId="0" fontId="9" fillId="0" borderId="21" xfId="0" applyFont="1" applyFill="1" applyBorder="1" applyAlignment="1" applyProtection="1">
      <alignment horizontal="center"/>
      <protection/>
    </xf>
    <xf numFmtId="0" fontId="9" fillId="0" borderId="21" xfId="0" applyFont="1" applyBorder="1" applyAlignment="1" applyProtection="1">
      <alignment horizontal="center"/>
      <protection/>
    </xf>
    <xf numFmtId="2" fontId="9" fillId="0" borderId="21" xfId="0" applyNumberFormat="1" applyFont="1" applyBorder="1" applyAlignment="1" applyProtection="1">
      <alignment horizontal="center"/>
      <protection/>
    </xf>
    <xf numFmtId="9" fontId="9" fillId="0" borderId="21" xfId="0" applyNumberFormat="1" applyFont="1" applyBorder="1" applyAlignment="1" applyProtection="1">
      <alignment horizontal="center"/>
      <protection/>
    </xf>
    <xf numFmtId="180" fontId="9" fillId="0" borderId="21" xfId="0" applyNumberFormat="1" applyFont="1" applyFill="1" applyBorder="1" applyAlignment="1" applyProtection="1">
      <alignment horizontal="center"/>
      <protection/>
    </xf>
    <xf numFmtId="0" fontId="9" fillId="0" borderId="14"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43" xfId="0" applyFont="1" applyFill="1" applyBorder="1" applyAlignment="1" applyProtection="1">
      <alignment horizontal="center" vertical="center" wrapText="1"/>
      <protection/>
    </xf>
    <xf numFmtId="0" fontId="10" fillId="0" borderId="44"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10" fillId="0" borderId="46"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9" fillId="30" borderId="0" xfId="0" applyFont="1" applyFill="1" applyAlignment="1" applyProtection="1">
      <alignment horizontal="center" vertical="center" wrapText="1"/>
      <protection/>
    </xf>
    <xf numFmtId="10" fontId="9" fillId="0" borderId="23" xfId="0" applyNumberFormat="1" applyFont="1" applyFill="1" applyBorder="1" applyAlignment="1" applyProtection="1">
      <alignment horizontal="center"/>
      <protection/>
    </xf>
    <xf numFmtId="172" fontId="9" fillId="0" borderId="23" xfId="0" applyNumberFormat="1" applyFont="1" applyFill="1" applyBorder="1" applyAlignment="1" applyProtection="1">
      <alignment horizontal="center"/>
      <protection/>
    </xf>
    <xf numFmtId="0" fontId="9"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protection/>
    </xf>
    <xf numFmtId="2" fontId="9" fillId="0" borderId="38" xfId="0" applyNumberFormat="1" applyFont="1" applyFill="1" applyBorder="1" applyAlignment="1" applyProtection="1">
      <alignment horizontal="center"/>
      <protection/>
    </xf>
    <xf numFmtId="1" fontId="9" fillId="0" borderId="23" xfId="0" applyNumberFormat="1" applyFont="1" applyFill="1" applyBorder="1" applyAlignment="1" applyProtection="1">
      <alignment horizontal="center"/>
      <protection/>
    </xf>
    <xf numFmtId="172" fontId="9" fillId="0" borderId="47" xfId="0" applyNumberFormat="1" applyFont="1" applyBorder="1" applyAlignment="1" applyProtection="1">
      <alignment horizontal="center"/>
      <protection/>
    </xf>
    <xf numFmtId="172" fontId="9" fillId="0" borderId="39" xfId="0" applyNumberFormat="1" applyFont="1" applyBorder="1" applyAlignment="1" applyProtection="1">
      <alignment horizontal="center"/>
      <protection/>
    </xf>
    <xf numFmtId="172" fontId="9" fillId="0" borderId="42" xfId="0" applyNumberFormat="1" applyFont="1" applyBorder="1" applyAlignment="1" applyProtection="1">
      <alignment horizontal="center"/>
      <protection/>
    </xf>
    <xf numFmtId="172" fontId="9" fillId="0" borderId="48" xfId="0" applyNumberFormat="1" applyFont="1" applyBorder="1" applyAlignment="1" applyProtection="1">
      <alignment horizontal="center"/>
      <protection/>
    </xf>
    <xf numFmtId="174" fontId="9" fillId="0" borderId="49" xfId="0" applyNumberFormat="1" applyFont="1" applyFill="1" applyBorder="1" applyAlignment="1" applyProtection="1">
      <alignment horizontal="right"/>
      <protection/>
    </xf>
    <xf numFmtId="172" fontId="9" fillId="0" borderId="15" xfId="0" applyNumberFormat="1" applyFont="1" applyFill="1" applyBorder="1" applyAlignment="1" applyProtection="1">
      <alignment/>
      <protection/>
    </xf>
    <xf numFmtId="10" fontId="9" fillId="0" borderId="50" xfId="0" applyNumberFormat="1" applyFont="1" applyFill="1" applyBorder="1" applyAlignment="1" applyProtection="1">
      <alignment horizontal="center"/>
      <protection/>
    </xf>
    <xf numFmtId="172" fontId="9" fillId="0" borderId="50" xfId="0" applyNumberFormat="1" applyFont="1" applyFill="1" applyBorder="1" applyAlignment="1" applyProtection="1">
      <alignment horizontal="center"/>
      <protection/>
    </xf>
    <xf numFmtId="0" fontId="9" fillId="0" borderId="50" xfId="0" applyFont="1" applyFill="1" applyBorder="1" applyAlignment="1" applyProtection="1">
      <alignment horizontal="center" vertical="center"/>
      <protection/>
    </xf>
    <xf numFmtId="0" fontId="9" fillId="0" borderId="26" xfId="0" applyFont="1" applyFill="1" applyBorder="1" applyAlignment="1" applyProtection="1">
      <alignment horizontal="center"/>
      <protection/>
    </xf>
    <xf numFmtId="2" fontId="9" fillId="0" borderId="11" xfId="0" applyNumberFormat="1" applyFont="1" applyFill="1" applyBorder="1" applyAlignment="1" applyProtection="1">
      <alignment horizontal="center"/>
      <protection/>
    </xf>
    <xf numFmtId="1" fontId="9" fillId="0" borderId="50" xfId="0" applyNumberFormat="1" applyFont="1" applyFill="1" applyBorder="1" applyAlignment="1" applyProtection="1">
      <alignment horizontal="center"/>
      <protection/>
    </xf>
    <xf numFmtId="172" fontId="9" fillId="0" borderId="51" xfId="0" applyNumberFormat="1" applyFont="1" applyBorder="1" applyAlignment="1" applyProtection="1">
      <alignment horizontal="center"/>
      <protection/>
    </xf>
    <xf numFmtId="172" fontId="9" fillId="0" borderId="52" xfId="0" applyNumberFormat="1" applyFont="1" applyBorder="1" applyAlignment="1" applyProtection="1">
      <alignment horizontal="center"/>
      <protection/>
    </xf>
    <xf numFmtId="172" fontId="9" fillId="0" borderId="50" xfId="0" applyNumberFormat="1" applyFont="1" applyBorder="1" applyAlignment="1" applyProtection="1">
      <alignment horizontal="center"/>
      <protection/>
    </xf>
    <xf numFmtId="174" fontId="9" fillId="0" borderId="53" xfId="0" applyNumberFormat="1" applyFont="1" applyFill="1" applyBorder="1" applyAlignment="1" applyProtection="1">
      <alignment horizontal="right"/>
      <protection/>
    </xf>
    <xf numFmtId="172" fontId="9" fillId="0" borderId="21" xfId="0" applyNumberFormat="1" applyFont="1" applyFill="1" applyBorder="1" applyAlignment="1" applyProtection="1">
      <alignment horizontal="center"/>
      <protection/>
    </xf>
    <xf numFmtId="2" fontId="9" fillId="0" borderId="34" xfId="0" applyNumberFormat="1" applyFont="1" applyFill="1" applyBorder="1" applyAlignment="1" applyProtection="1">
      <alignment horizontal="center"/>
      <protection/>
    </xf>
    <xf numFmtId="1" fontId="9" fillId="0" borderId="21" xfId="0" applyNumberFormat="1" applyFont="1" applyFill="1" applyBorder="1" applyAlignment="1" applyProtection="1">
      <alignment horizontal="center"/>
      <protection/>
    </xf>
    <xf numFmtId="172" fontId="9" fillId="0" borderId="54" xfId="0" applyNumberFormat="1" applyFont="1" applyBorder="1" applyAlignment="1" applyProtection="1">
      <alignment horizontal="center"/>
      <protection/>
    </xf>
    <xf numFmtId="172" fontId="9" fillId="0" borderId="41" xfId="0" applyNumberFormat="1" applyFont="1" applyBorder="1" applyAlignment="1" applyProtection="1">
      <alignment horizontal="center"/>
      <protection/>
    </xf>
    <xf numFmtId="172" fontId="9" fillId="0" borderId="21" xfId="0" applyNumberFormat="1" applyFont="1" applyBorder="1" applyAlignment="1" applyProtection="1">
      <alignment horizontal="center"/>
      <protection/>
    </xf>
    <xf numFmtId="174" fontId="9" fillId="0" borderId="55" xfId="0" applyNumberFormat="1" applyFont="1" applyFill="1" applyBorder="1" applyAlignment="1" applyProtection="1">
      <alignment horizontal="right"/>
      <protection/>
    </xf>
    <xf numFmtId="0" fontId="9" fillId="0" borderId="0" xfId="0" applyFont="1" applyBorder="1" applyAlignment="1" applyProtection="1">
      <alignment/>
      <protection/>
    </xf>
    <xf numFmtId="0" fontId="10" fillId="0" borderId="10" xfId="0" applyFont="1" applyFill="1" applyBorder="1" applyAlignment="1" applyProtection="1">
      <alignment horizontal="center" vertical="center" wrapText="1"/>
      <protection/>
    </xf>
    <xf numFmtId="0" fontId="10" fillId="0" borderId="56" xfId="0" applyFont="1" applyFill="1" applyBorder="1" applyAlignment="1" applyProtection="1">
      <alignment horizontal="center" vertical="center"/>
      <protection/>
    </xf>
    <xf numFmtId="0" fontId="10" fillId="0" borderId="57" xfId="15" applyFont="1" applyFill="1" applyBorder="1" applyAlignment="1" applyProtection="1">
      <alignment horizontal="center" vertical="center"/>
      <protection/>
    </xf>
    <xf numFmtId="0" fontId="10" fillId="0" borderId="58" xfId="15"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0" fillId="32" borderId="35" xfId="0" applyFont="1" applyFill="1" applyBorder="1" applyAlignment="1" applyProtection="1">
      <alignment horizontal="center" vertical="center" wrapText="1"/>
      <protection/>
    </xf>
    <xf numFmtId="0" fontId="37" fillId="32" borderId="36" xfId="0" applyFont="1" applyFill="1" applyBorder="1" applyAlignment="1" applyProtection="1">
      <alignment horizontal="center" vertical="center" wrapText="1"/>
      <protection/>
    </xf>
    <xf numFmtId="0" fontId="37" fillId="32" borderId="36" xfId="15" applyFont="1" applyFill="1" applyBorder="1" applyAlignment="1" applyProtection="1">
      <alignment horizontal="center"/>
      <protection/>
    </xf>
    <xf numFmtId="0" fontId="37" fillId="32" borderId="37" xfId="15" applyFont="1" applyFill="1" applyBorder="1" applyAlignment="1" applyProtection="1">
      <alignment horizontal="center"/>
      <protection/>
    </xf>
    <xf numFmtId="0" fontId="9" fillId="0" borderId="39" xfId="36" applyFont="1" applyFill="1" applyBorder="1" applyAlignment="1" applyProtection="1">
      <alignment/>
      <protection/>
    </xf>
    <xf numFmtId="0" fontId="9" fillId="0" borderId="42" xfId="36" applyFont="1" applyFill="1" applyBorder="1" applyAlignment="1" applyProtection="1">
      <alignment/>
      <protection/>
    </xf>
    <xf numFmtId="0" fontId="9" fillId="0" borderId="25" xfId="36" applyFont="1" applyFill="1" applyBorder="1" applyAlignment="1" applyProtection="1">
      <alignment/>
      <protection/>
    </xf>
    <xf numFmtId="0" fontId="9" fillId="0" borderId="52" xfId="30" applyFont="1" applyFill="1" applyBorder="1" applyAlignment="1" applyProtection="1">
      <alignment/>
      <protection/>
    </xf>
    <xf numFmtId="0" fontId="9" fillId="0" borderId="50" xfId="30" applyFont="1" applyFill="1" applyBorder="1" applyAlignment="1" applyProtection="1">
      <alignment/>
      <protection/>
    </xf>
    <xf numFmtId="0" fontId="9" fillId="0" borderId="50" xfId="36" applyFont="1" applyFill="1" applyBorder="1" applyAlignment="1" applyProtection="1">
      <alignment/>
      <protection/>
    </xf>
    <xf numFmtId="0" fontId="9" fillId="0" borderId="26" xfId="36" applyFont="1" applyFill="1" applyBorder="1" applyAlignment="1" applyProtection="1">
      <alignment/>
      <protection/>
    </xf>
    <xf numFmtId="0" fontId="9" fillId="0" borderId="41" xfId="24" applyFont="1" applyFill="1" applyBorder="1" applyAlignment="1" applyProtection="1">
      <alignment/>
      <protection/>
    </xf>
    <xf numFmtId="180" fontId="9" fillId="0" borderId="21" xfId="24" applyNumberFormat="1" applyFont="1" applyFill="1" applyBorder="1" applyAlignment="1" applyProtection="1">
      <alignment/>
      <protection/>
    </xf>
    <xf numFmtId="0" fontId="9" fillId="0" borderId="21" xfId="36" applyFont="1" applyFill="1" applyBorder="1" applyAlignment="1" applyProtection="1">
      <alignment/>
      <protection/>
    </xf>
    <xf numFmtId="0" fontId="9" fillId="0" borderId="22" xfId="36" applyFont="1" applyFill="1" applyBorder="1" applyAlignment="1" applyProtection="1">
      <alignment/>
      <protection/>
    </xf>
    <xf numFmtId="0" fontId="17" fillId="0" borderId="0" xfId="0" applyFont="1" applyFill="1" applyBorder="1" applyAlignment="1" applyProtection="1">
      <alignment/>
      <protection/>
    </xf>
    <xf numFmtId="173" fontId="17" fillId="0" borderId="0" xfId="0" applyNumberFormat="1" applyFont="1" applyFill="1" applyBorder="1" applyAlignment="1" applyProtection="1">
      <alignment/>
      <protection/>
    </xf>
    <xf numFmtId="0" fontId="37" fillId="32" borderId="36" xfId="0" applyFont="1" applyFill="1" applyBorder="1" applyAlignment="1" applyProtection="1">
      <alignment horizontal="center"/>
      <protection/>
    </xf>
    <xf numFmtId="0" fontId="17" fillId="32" borderId="36" xfId="15" applyFont="1" applyFill="1" applyBorder="1" applyAlignment="1" applyProtection="1">
      <alignment horizontal="center"/>
      <protection/>
    </xf>
    <xf numFmtId="0" fontId="17" fillId="32" borderId="37" xfId="15" applyFont="1" applyFill="1" applyBorder="1" applyAlignment="1" applyProtection="1">
      <alignment horizontal="center"/>
      <protection/>
    </xf>
    <xf numFmtId="0" fontId="9" fillId="0" borderId="39" xfId="35" applyFont="1" applyFill="1" applyBorder="1" applyAlignment="1" applyProtection="1">
      <alignment/>
      <protection/>
    </xf>
    <xf numFmtId="174" fontId="9" fillId="0" borderId="42" xfId="28" applyNumberFormat="1" applyFont="1" applyFill="1" applyBorder="1" applyAlignment="1" applyProtection="1">
      <alignment/>
      <protection/>
    </xf>
    <xf numFmtId="10" fontId="17" fillId="0" borderId="42" xfId="22" applyNumberFormat="1" applyFont="1" applyFill="1" applyBorder="1" applyAlignment="1" applyProtection="1">
      <alignment/>
      <protection/>
    </xf>
    <xf numFmtId="10" fontId="17" fillId="0" borderId="25" xfId="22" applyNumberFormat="1" applyFont="1" applyFill="1" applyBorder="1" applyAlignment="1" applyProtection="1">
      <alignment/>
      <protection/>
    </xf>
    <xf numFmtId="0" fontId="9" fillId="0" borderId="52" xfId="29" applyFont="1" applyFill="1" applyBorder="1" applyAlignment="1" applyProtection="1">
      <alignment wrapText="1"/>
      <protection/>
    </xf>
    <xf numFmtId="1" fontId="9" fillId="0" borderId="50" xfId="28" applyNumberFormat="1" applyFont="1" applyFill="1" applyBorder="1" applyAlignment="1" applyProtection="1">
      <alignment/>
      <protection/>
    </xf>
    <xf numFmtId="2" fontId="17" fillId="0" borderId="50" xfId="22" applyNumberFormat="1" applyFont="1" applyFill="1" applyBorder="1" applyAlignment="1" applyProtection="1">
      <alignment/>
      <protection/>
    </xf>
    <xf numFmtId="2" fontId="17" fillId="0" borderId="26" xfId="22" applyNumberFormat="1" applyFont="1" applyFill="1" applyBorder="1" applyAlignment="1" applyProtection="1">
      <alignment/>
      <protection/>
    </xf>
    <xf numFmtId="0" fontId="9" fillId="0" borderId="52" xfId="23" applyFont="1" applyFill="1" applyBorder="1" applyAlignment="1" applyProtection="1">
      <alignment wrapText="1"/>
      <protection/>
    </xf>
    <xf numFmtId="172" fontId="9" fillId="0" borderId="50" xfId="22" applyNumberFormat="1" applyFont="1" applyFill="1" applyBorder="1" applyAlignment="1" applyProtection="1">
      <alignment/>
      <protection/>
    </xf>
    <xf numFmtId="172" fontId="17" fillId="0" borderId="50" xfId="22" applyNumberFormat="1" applyFont="1" applyFill="1" applyBorder="1" applyAlignment="1" applyProtection="1">
      <alignment/>
      <protection/>
    </xf>
    <xf numFmtId="172" fontId="17" fillId="0" borderId="26" xfId="22" applyNumberFormat="1" applyFont="1" applyFill="1" applyBorder="1" applyAlignment="1" applyProtection="1">
      <alignment/>
      <protection/>
    </xf>
    <xf numFmtId="0" fontId="9" fillId="0" borderId="52" xfId="17" applyFont="1" applyFill="1" applyBorder="1" applyAlignment="1" applyProtection="1">
      <alignment wrapText="1"/>
      <protection/>
    </xf>
    <xf numFmtId="1" fontId="9" fillId="0" borderId="50" xfId="16" applyNumberFormat="1" applyFont="1" applyFill="1" applyBorder="1" applyAlignment="1" applyProtection="1">
      <alignment/>
      <protection/>
    </xf>
    <xf numFmtId="2" fontId="9" fillId="0" borderId="50" xfId="16" applyNumberFormat="1" applyFont="1" applyFill="1" applyBorder="1" applyAlignment="1" applyProtection="1">
      <alignment/>
      <protection/>
    </xf>
    <xf numFmtId="0" fontId="9" fillId="0" borderId="41" xfId="17" applyFont="1" applyFill="1" applyBorder="1" applyAlignment="1" applyProtection="1">
      <alignment wrapText="1"/>
      <protection/>
    </xf>
    <xf numFmtId="2" fontId="9" fillId="0" borderId="21" xfId="16" applyNumberFormat="1" applyFont="1" applyFill="1" applyBorder="1" applyAlignment="1" applyProtection="1">
      <alignment/>
      <protection/>
    </xf>
    <xf numFmtId="2" fontId="17" fillId="0" borderId="21" xfId="22" applyNumberFormat="1" applyFont="1" applyFill="1" applyBorder="1" applyAlignment="1" applyProtection="1">
      <alignment/>
      <protection/>
    </xf>
    <xf numFmtId="2" fontId="17" fillId="0" borderId="22" xfId="22" applyNumberFormat="1" applyFont="1" applyFill="1" applyBorder="1" applyAlignment="1" applyProtection="1">
      <alignment/>
      <protection/>
    </xf>
    <xf numFmtId="1" fontId="9" fillId="0" borderId="0" xfId="0" applyNumberFormat="1" applyFont="1" applyFill="1" applyBorder="1" applyAlignment="1" applyProtection="1">
      <alignment/>
      <protection/>
    </xf>
    <xf numFmtId="0" fontId="10" fillId="32" borderId="36" xfId="0" applyFont="1" applyFill="1" applyBorder="1" applyAlignment="1" applyProtection="1">
      <alignment horizontal="center"/>
      <protection/>
    </xf>
    <xf numFmtId="0" fontId="9" fillId="32" borderId="36" xfId="15" applyFont="1" applyFill="1" applyBorder="1" applyAlignment="1" applyProtection="1">
      <alignment horizontal="center"/>
      <protection/>
    </xf>
    <xf numFmtId="0" fontId="9" fillId="32" borderId="37" xfId="15" applyFont="1" applyFill="1" applyBorder="1" applyAlignment="1" applyProtection="1">
      <alignment horizontal="center"/>
      <protection/>
    </xf>
    <xf numFmtId="0" fontId="9" fillId="0" borderId="42" xfId="35" applyFont="1" applyFill="1" applyBorder="1" applyAlignment="1" applyProtection="1">
      <alignment/>
      <protection/>
    </xf>
    <xf numFmtId="10" fontId="9" fillId="0" borderId="42" xfId="35" applyNumberFormat="1" applyFont="1" applyFill="1" applyBorder="1" applyAlignment="1" applyProtection="1">
      <alignment/>
      <protection/>
    </xf>
    <xf numFmtId="10" fontId="9" fillId="0" borderId="42" xfId="65" applyNumberFormat="1" applyFont="1" applyFill="1" applyBorder="1" applyAlignment="1" applyProtection="1">
      <alignment/>
      <protection/>
    </xf>
    <xf numFmtId="10" fontId="9" fillId="0" borderId="25" xfId="65" applyNumberFormat="1" applyFont="1" applyFill="1" applyBorder="1" applyAlignment="1" applyProtection="1">
      <alignment/>
      <protection/>
    </xf>
    <xf numFmtId="0" fontId="9" fillId="0" borderId="50" xfId="29" applyFont="1" applyFill="1" applyBorder="1" applyAlignment="1" applyProtection="1">
      <alignment/>
      <protection/>
    </xf>
    <xf numFmtId="1" fontId="9" fillId="0" borderId="50" xfId="29" applyNumberFormat="1" applyFont="1" applyFill="1" applyBorder="1" applyAlignment="1" applyProtection="1">
      <alignment/>
      <protection/>
    </xf>
    <xf numFmtId="1" fontId="9" fillId="0" borderId="26" xfId="29" applyNumberFormat="1" applyFont="1" applyFill="1" applyBorder="1" applyAlignment="1" applyProtection="1">
      <alignment/>
      <protection/>
    </xf>
    <xf numFmtId="172" fontId="9" fillId="0" borderId="50" xfId="23" applyNumberFormat="1" applyFont="1" applyFill="1" applyBorder="1" applyAlignment="1" applyProtection="1">
      <alignment/>
      <protection/>
    </xf>
    <xf numFmtId="172" fontId="9" fillId="0" borderId="26" xfId="23" applyNumberFormat="1" applyFont="1" applyFill="1" applyBorder="1" applyAlignment="1" applyProtection="1">
      <alignment/>
      <protection/>
    </xf>
    <xf numFmtId="0" fontId="9" fillId="0" borderId="50" xfId="17" applyFont="1" applyFill="1" applyBorder="1" applyAlignment="1" applyProtection="1">
      <alignment/>
      <protection/>
    </xf>
    <xf numFmtId="2" fontId="9" fillId="0" borderId="50" xfId="17" applyNumberFormat="1" applyFont="1" applyFill="1" applyBorder="1" applyAlignment="1" applyProtection="1">
      <alignment/>
      <protection/>
    </xf>
    <xf numFmtId="2" fontId="9" fillId="0" borderId="26" xfId="17" applyNumberFormat="1" applyFont="1" applyFill="1" applyBorder="1" applyAlignment="1" applyProtection="1">
      <alignment/>
      <protection/>
    </xf>
    <xf numFmtId="0" fontId="9" fillId="0" borderId="21" xfId="17" applyFont="1" applyFill="1" applyBorder="1" applyAlignment="1" applyProtection="1">
      <alignment/>
      <protection/>
    </xf>
    <xf numFmtId="2" fontId="9" fillId="0" borderId="21" xfId="17" applyNumberFormat="1" applyFont="1" applyFill="1" applyBorder="1" applyAlignment="1" applyProtection="1">
      <alignment/>
      <protection/>
    </xf>
    <xf numFmtId="2" fontId="9" fillId="0" borderId="22" xfId="17" applyNumberFormat="1" applyFont="1" applyFill="1" applyBorder="1" applyAlignment="1" applyProtection="1">
      <alignment/>
      <protection/>
    </xf>
    <xf numFmtId="0" fontId="10" fillId="32" borderId="36" xfId="0" applyFont="1" applyFill="1" applyBorder="1" applyAlignment="1" applyProtection="1">
      <alignment horizontal="center" vertical="center"/>
      <protection/>
    </xf>
    <xf numFmtId="0" fontId="9" fillId="0" borderId="39" xfId="38" applyFont="1" applyFill="1" applyBorder="1" applyAlignment="1" applyProtection="1">
      <alignment wrapText="1"/>
      <protection/>
    </xf>
    <xf numFmtId="172" fontId="9" fillId="0" borderId="42" xfId="38" applyNumberFormat="1" applyFont="1" applyFill="1" applyBorder="1" applyAlignment="1" applyProtection="1">
      <alignment/>
      <protection/>
    </xf>
    <xf numFmtId="172" fontId="9" fillId="0" borderId="25" xfId="38" applyNumberFormat="1" applyFont="1" applyFill="1" applyBorder="1" applyAlignment="1" applyProtection="1">
      <alignment/>
      <protection/>
    </xf>
    <xf numFmtId="0" fontId="9" fillId="0" borderId="52" xfId="32" applyFont="1" applyFill="1" applyBorder="1" applyAlignment="1" applyProtection="1">
      <alignment wrapText="1"/>
      <protection/>
    </xf>
    <xf numFmtId="172" fontId="9" fillId="0" borderId="50" xfId="32" applyNumberFormat="1" applyFont="1" applyFill="1" applyBorder="1" applyAlignment="1" applyProtection="1">
      <alignment/>
      <protection/>
    </xf>
    <xf numFmtId="172" fontId="9" fillId="0" borderId="26" xfId="32" applyNumberFormat="1" applyFont="1" applyFill="1" applyBorder="1" applyAlignment="1" applyProtection="1">
      <alignment/>
      <protection/>
    </xf>
    <xf numFmtId="0" fontId="9" fillId="0" borderId="52" xfId="26" applyFont="1" applyFill="1" applyBorder="1" applyAlignment="1" applyProtection="1">
      <alignment wrapText="1"/>
      <protection/>
    </xf>
    <xf numFmtId="172" fontId="9" fillId="0" borderId="50" xfId="26" applyNumberFormat="1" applyFont="1" applyFill="1" applyBorder="1" applyAlignment="1" applyProtection="1">
      <alignment/>
      <protection/>
    </xf>
    <xf numFmtId="172" fontId="9" fillId="0" borderId="26" xfId="26" applyNumberFormat="1" applyFont="1" applyFill="1" applyBorder="1" applyAlignment="1" applyProtection="1">
      <alignment/>
      <protection/>
    </xf>
    <xf numFmtId="0" fontId="9" fillId="0" borderId="52" xfId="20" applyFont="1" applyFill="1" applyBorder="1" applyAlignment="1" applyProtection="1">
      <alignment wrapText="1"/>
      <protection/>
    </xf>
    <xf numFmtId="172" fontId="9" fillId="0" borderId="50" xfId="20" applyNumberFormat="1" applyFont="1" applyFill="1" applyBorder="1" applyAlignment="1" applyProtection="1">
      <alignment/>
      <protection/>
    </xf>
    <xf numFmtId="172" fontId="9" fillId="0" borderId="26" xfId="20" applyNumberFormat="1" applyFont="1" applyFill="1" applyBorder="1" applyAlignment="1" applyProtection="1">
      <alignment/>
      <protection/>
    </xf>
    <xf numFmtId="0" fontId="9" fillId="0" borderId="59" xfId="20" applyFont="1" applyFill="1" applyBorder="1" applyAlignment="1" applyProtection="1">
      <alignment wrapText="1"/>
      <protection/>
    </xf>
    <xf numFmtId="10" fontId="9" fillId="0" borderId="60" xfId="20" applyNumberFormat="1" applyFont="1" applyFill="1" applyBorder="1" applyAlignment="1" applyProtection="1">
      <alignment/>
      <protection/>
    </xf>
    <xf numFmtId="10" fontId="9" fillId="0" borderId="61" xfId="20" applyNumberFormat="1" applyFont="1" applyFill="1" applyBorder="1" applyAlignment="1" applyProtection="1">
      <alignment/>
      <protection/>
    </xf>
    <xf numFmtId="172" fontId="9" fillId="0" borderId="60" xfId="20" applyNumberFormat="1" applyFont="1" applyFill="1" applyBorder="1" applyAlignment="1" applyProtection="1">
      <alignment/>
      <protection/>
    </xf>
    <xf numFmtId="172" fontId="9" fillId="0" borderId="61" xfId="20" applyNumberFormat="1" applyFont="1" applyFill="1" applyBorder="1" applyAlignment="1" applyProtection="1">
      <alignment/>
      <protection/>
    </xf>
    <xf numFmtId="0" fontId="9" fillId="0" borderId="41" xfId="20" applyFont="1" applyFill="1" applyBorder="1" applyAlignment="1" applyProtection="1">
      <alignment wrapText="1"/>
      <protection/>
    </xf>
    <xf numFmtId="172" fontId="9" fillId="0" borderId="21" xfId="20" applyNumberFormat="1" applyFont="1" applyFill="1" applyBorder="1" applyAlignment="1" applyProtection="1">
      <alignment/>
      <protection/>
    </xf>
    <xf numFmtId="172" fontId="9" fillId="0" borderId="22" xfId="20" applyNumberFormat="1" applyFont="1" applyFill="1" applyBorder="1" applyAlignment="1" applyProtection="1">
      <alignment/>
      <protection/>
    </xf>
    <xf numFmtId="0" fontId="10" fillId="31" borderId="39" xfId="0" applyFont="1" applyFill="1" applyBorder="1" applyAlignment="1" applyProtection="1">
      <alignment horizontal="center"/>
      <protection/>
    </xf>
    <xf numFmtId="172" fontId="10" fillId="31" borderId="25" xfId="0" applyNumberFormat="1" applyFont="1" applyFill="1" applyBorder="1" applyAlignment="1" applyProtection="1">
      <alignment/>
      <protection/>
    </xf>
    <xf numFmtId="0" fontId="9" fillId="0" borderId="0" xfId="0" applyFont="1" applyFill="1" applyBorder="1" applyAlignment="1" applyProtection="1">
      <alignment/>
      <protection/>
    </xf>
    <xf numFmtId="0" fontId="10" fillId="31" borderId="52" xfId="38" applyFont="1" applyFill="1" applyBorder="1" applyAlignment="1" applyProtection="1">
      <alignment horizontal="center" vertical="center"/>
      <protection/>
    </xf>
    <xf numFmtId="9" fontId="10" fillId="31" borderId="26" xfId="38" applyNumberFormat="1" applyFont="1" applyFill="1" applyBorder="1" applyAlignment="1" applyProtection="1">
      <alignment/>
      <protection/>
    </xf>
    <xf numFmtId="0" fontId="10" fillId="31" borderId="41" xfId="38" applyFont="1" applyFill="1" applyBorder="1" applyAlignment="1" applyProtection="1">
      <alignment horizontal="center" vertical="center"/>
      <protection/>
    </xf>
    <xf numFmtId="2" fontId="10" fillId="31" borderId="22" xfId="38" applyNumberFormat="1" applyFont="1" applyFill="1" applyBorder="1" applyAlignment="1" applyProtection="1">
      <alignment/>
      <protection/>
    </xf>
    <xf numFmtId="0" fontId="9" fillId="0" borderId="0" xfId="38" applyFont="1" applyFill="1" applyBorder="1" applyAlignment="1" applyProtection="1">
      <alignment horizontal="left" vertical="center"/>
      <protection/>
    </xf>
    <xf numFmtId="177" fontId="9" fillId="0" borderId="0" xfId="38" applyNumberFormat="1" applyFont="1" applyFill="1" applyBorder="1" applyAlignment="1" applyProtection="1">
      <alignment/>
      <protection/>
    </xf>
    <xf numFmtId="0" fontId="9" fillId="0" borderId="29" xfId="31" applyFont="1" applyFill="1" applyBorder="1" applyAlignment="1" applyProtection="1">
      <alignment wrapText="1"/>
      <protection/>
    </xf>
    <xf numFmtId="0" fontId="9" fillId="0" borderId="42" xfId="31" applyFont="1" applyFill="1" applyBorder="1" applyAlignment="1" applyProtection="1">
      <alignment/>
      <protection/>
    </xf>
    <xf numFmtId="1" fontId="9" fillId="0" borderId="42" xfId="31" applyNumberFormat="1" applyFont="1" applyFill="1" applyBorder="1" applyAlignment="1" applyProtection="1">
      <alignment/>
      <protection/>
    </xf>
    <xf numFmtId="1" fontId="9" fillId="0" borderId="25" xfId="31" applyNumberFormat="1" applyFont="1" applyFill="1" applyBorder="1" applyAlignment="1" applyProtection="1">
      <alignment/>
      <protection/>
    </xf>
    <xf numFmtId="0" fontId="9" fillId="0" borderId="11" xfId="31" applyFont="1" applyFill="1" applyBorder="1" applyAlignment="1" applyProtection="1">
      <alignment wrapText="1"/>
      <protection/>
    </xf>
    <xf numFmtId="0" fontId="9" fillId="0" borderId="50" xfId="31" applyFont="1" applyFill="1" applyBorder="1" applyAlignment="1" applyProtection="1">
      <alignment/>
      <protection/>
    </xf>
    <xf numFmtId="1" fontId="9" fillId="0" borderId="50" xfId="0" applyNumberFormat="1" applyFont="1" applyFill="1" applyBorder="1" applyAlignment="1" applyProtection="1">
      <alignment/>
      <protection/>
    </xf>
    <xf numFmtId="1" fontId="9" fillId="0" borderId="50" xfId="31" applyNumberFormat="1" applyFont="1" applyFill="1" applyBorder="1" applyAlignment="1" applyProtection="1">
      <alignment/>
      <protection/>
    </xf>
    <xf numFmtId="1" fontId="9" fillId="0" borderId="26" xfId="31" applyNumberFormat="1" applyFont="1" applyFill="1" applyBorder="1" applyAlignment="1" applyProtection="1">
      <alignment/>
      <protection/>
    </xf>
    <xf numFmtId="0" fontId="9" fillId="0" borderId="11" xfId="25" applyFont="1" applyFill="1" applyBorder="1" applyAlignment="1" applyProtection="1">
      <alignment wrapText="1"/>
      <protection/>
    </xf>
    <xf numFmtId="0" fontId="9" fillId="0" borderId="50" xfId="25" applyFont="1" applyFill="1" applyBorder="1" applyAlignment="1" applyProtection="1">
      <alignment/>
      <protection/>
    </xf>
    <xf numFmtId="2" fontId="9" fillId="0" borderId="50" xfId="31" applyNumberFormat="1" applyFont="1" applyFill="1" applyBorder="1" applyAlignment="1" applyProtection="1">
      <alignment/>
      <protection/>
    </xf>
    <xf numFmtId="2" fontId="9" fillId="0" borderId="50" xfId="25" applyNumberFormat="1" applyFont="1" applyFill="1" applyBorder="1" applyAlignment="1" applyProtection="1">
      <alignment/>
      <protection/>
    </xf>
    <xf numFmtId="2" fontId="9" fillId="0" borderId="26" xfId="25" applyNumberFormat="1" applyFont="1" applyFill="1" applyBorder="1" applyAlignment="1" applyProtection="1">
      <alignment/>
      <protection/>
    </xf>
    <xf numFmtId="0" fontId="9" fillId="0" borderId="11" xfId="19" applyFont="1" applyFill="1" applyBorder="1" applyAlignment="1" applyProtection="1">
      <alignment wrapText="1"/>
      <protection/>
    </xf>
    <xf numFmtId="0" fontId="9" fillId="0" borderId="50" xfId="19" applyFont="1" applyFill="1" applyBorder="1" applyAlignment="1" applyProtection="1">
      <alignment/>
      <protection/>
    </xf>
    <xf numFmtId="2" fontId="9" fillId="0" borderId="50" xfId="19" applyNumberFormat="1" applyFont="1" applyFill="1" applyBorder="1" applyAlignment="1" applyProtection="1">
      <alignment/>
      <protection/>
    </xf>
    <xf numFmtId="2" fontId="9" fillId="0" borderId="26" xfId="19" applyNumberFormat="1" applyFont="1" applyFill="1" applyBorder="1" applyAlignment="1" applyProtection="1">
      <alignment/>
      <protection/>
    </xf>
    <xf numFmtId="0" fontId="9" fillId="0" borderId="34" xfId="0" applyFont="1" applyFill="1" applyBorder="1" applyAlignment="1" applyProtection="1">
      <alignment/>
      <protection/>
    </xf>
    <xf numFmtId="0" fontId="9" fillId="0" borderId="21" xfId="0" applyFont="1" applyFill="1" applyBorder="1" applyAlignment="1" applyProtection="1">
      <alignment/>
      <protection/>
    </xf>
    <xf numFmtId="2" fontId="9" fillId="0" borderId="21" xfId="0" applyNumberFormat="1" applyFont="1" applyFill="1" applyBorder="1" applyAlignment="1" applyProtection="1">
      <alignment/>
      <protection/>
    </xf>
    <xf numFmtId="2" fontId="9" fillId="0" borderId="22" xfId="0" applyNumberFormat="1" applyFont="1" applyFill="1" applyBorder="1" applyAlignment="1" applyProtection="1">
      <alignment/>
      <protection/>
    </xf>
    <xf numFmtId="0" fontId="9" fillId="0" borderId="16" xfId="0" applyFont="1" applyFill="1" applyBorder="1" applyAlignment="1" applyProtection="1">
      <alignment/>
      <protection/>
    </xf>
    <xf numFmtId="0" fontId="9" fillId="0" borderId="17" xfId="0" applyFont="1" applyFill="1" applyBorder="1" applyAlignment="1" applyProtection="1">
      <alignment/>
      <protection/>
    </xf>
    <xf numFmtId="0" fontId="9" fillId="0" borderId="17" xfId="0" applyFont="1" applyBorder="1" applyAlignment="1" applyProtection="1">
      <alignment/>
      <protection/>
    </xf>
    <xf numFmtId="0" fontId="9" fillId="0" borderId="18" xfId="0" applyFont="1" applyFill="1" applyBorder="1" applyAlignment="1" applyProtection="1">
      <alignment/>
      <protection/>
    </xf>
    <xf numFmtId="9" fontId="9" fillId="30" borderId="0" xfId="0" applyNumberFormat="1" applyFont="1" applyFill="1" applyAlignment="1" applyProtection="1">
      <alignment/>
      <protection/>
    </xf>
    <xf numFmtId="172" fontId="9" fillId="30" borderId="0" xfId="0" applyNumberFormat="1" applyFont="1" applyFill="1" applyAlignment="1" applyProtection="1">
      <alignment/>
      <protection/>
    </xf>
    <xf numFmtId="0" fontId="9" fillId="33" borderId="42" xfId="33" applyFont="1" applyFill="1" applyBorder="1" applyAlignment="1" applyProtection="1">
      <alignment horizontal="center"/>
      <protection locked="0"/>
    </xf>
    <xf numFmtId="0" fontId="9" fillId="33" borderId="50" xfId="27" applyFont="1" applyFill="1" applyBorder="1" applyAlignment="1" applyProtection="1">
      <alignment horizontal="center"/>
      <protection locked="0"/>
    </xf>
    <xf numFmtId="0" fontId="9" fillId="33" borderId="50" xfId="21" applyFont="1" applyFill="1" applyBorder="1" applyAlignment="1" applyProtection="1">
      <alignment horizontal="center"/>
      <protection locked="0"/>
    </xf>
    <xf numFmtId="9" fontId="9" fillId="33" borderId="50" xfId="65" applyNumberFormat="1" applyFont="1" applyFill="1" applyBorder="1" applyAlignment="1" applyProtection="1">
      <alignment horizontal="center"/>
      <protection locked="0"/>
    </xf>
    <xf numFmtId="0" fontId="9" fillId="33" borderId="21" xfId="21" applyFont="1" applyFill="1" applyBorder="1" applyAlignment="1" applyProtection="1">
      <alignment horizontal="center" vertical="center" wrapText="1"/>
      <protection locked="0"/>
    </xf>
    <xf numFmtId="0" fontId="9" fillId="0" borderId="15" xfId="33" applyFont="1" applyFill="1" applyBorder="1" applyAlignment="1" applyProtection="1">
      <alignment/>
      <protection/>
    </xf>
    <xf numFmtId="0" fontId="9" fillId="30" borderId="0" xfId="33" applyFont="1" applyFill="1" applyAlignment="1" applyProtection="1">
      <alignment/>
      <protection/>
    </xf>
    <xf numFmtId="0" fontId="9" fillId="0" borderId="0" xfId="33" applyFont="1" applyFill="1" applyBorder="1" applyAlignment="1" applyProtection="1">
      <alignment horizontal="center"/>
      <protection/>
    </xf>
    <xf numFmtId="0" fontId="9" fillId="0" borderId="15" xfId="33" applyFont="1" applyFill="1" applyBorder="1" applyAlignment="1" applyProtection="1">
      <alignment horizontal="center"/>
      <protection/>
    </xf>
    <xf numFmtId="0" fontId="9" fillId="30" borderId="0" xfId="33" applyFont="1" applyFill="1" applyAlignment="1" applyProtection="1">
      <alignment horizontal="center"/>
      <protection/>
    </xf>
    <xf numFmtId="0" fontId="0" fillId="30" borderId="0" xfId="0" applyFont="1" applyFill="1" applyBorder="1" applyAlignment="1" applyProtection="1">
      <alignment vertical="top" wrapText="1"/>
      <protection/>
    </xf>
    <xf numFmtId="0" fontId="3" fillId="0" borderId="46"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49"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center" vertical="center" wrapText="1"/>
      <protection/>
    </xf>
    <xf numFmtId="0" fontId="0" fillId="0" borderId="26" xfId="0" applyFont="1" applyFill="1" applyBorder="1" applyAlignment="1" applyProtection="1">
      <alignment horizontal="left" vertical="center" wrapText="1"/>
      <protection/>
    </xf>
    <xf numFmtId="9" fontId="17" fillId="0" borderId="22" xfId="21" applyNumberFormat="1" applyFont="1" applyFill="1" applyBorder="1" applyAlignment="1" applyProtection="1">
      <alignment horizontal="center" vertical="center"/>
      <protection/>
    </xf>
    <xf numFmtId="0" fontId="0" fillId="30" borderId="0" xfId="0" applyFont="1" applyFill="1" applyBorder="1" applyAlignment="1" applyProtection="1">
      <alignment horizontal="left"/>
      <protection/>
    </xf>
    <xf numFmtId="10" fontId="0" fillId="30" borderId="0" xfId="0" applyNumberFormat="1" applyFont="1" applyFill="1" applyBorder="1" applyAlignment="1" applyProtection="1">
      <alignment/>
      <protection/>
    </xf>
    <xf numFmtId="172" fontId="0" fillId="30" borderId="0" xfId="0" applyNumberFormat="1" applyFont="1" applyFill="1" applyBorder="1" applyAlignment="1" applyProtection="1">
      <alignment/>
      <protection/>
    </xf>
    <xf numFmtId="0" fontId="47" fillId="0" borderId="0" xfId="62" applyBorder="1" applyAlignment="1" applyProtection="1">
      <alignment vertical="center"/>
      <protection/>
    </xf>
    <xf numFmtId="0" fontId="8" fillId="0" borderId="43" xfId="62" applyFont="1" applyFill="1" applyBorder="1" applyAlignment="1" applyProtection="1">
      <alignment horizontal="center" vertical="center"/>
      <protection/>
    </xf>
    <xf numFmtId="0" fontId="9" fillId="30" borderId="0" xfId="0" applyFont="1" applyFill="1" applyAlignment="1" applyProtection="1">
      <alignment horizontal="center"/>
      <protection/>
    </xf>
    <xf numFmtId="0" fontId="9" fillId="0" borderId="12"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40" xfId="0" applyFont="1" applyFill="1" applyBorder="1" applyAlignment="1" applyProtection="1">
      <alignment horizontal="center"/>
      <protection/>
    </xf>
    <xf numFmtId="0" fontId="9" fillId="0" borderId="52"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0" fontId="9" fillId="32" borderId="35" xfId="0" applyFont="1" applyFill="1" applyBorder="1" applyAlignment="1" applyProtection="1">
      <alignment horizontal="center"/>
      <protection/>
    </xf>
    <xf numFmtId="0" fontId="9" fillId="0" borderId="49" xfId="0" applyFont="1" applyFill="1" applyBorder="1" applyAlignment="1" applyProtection="1">
      <alignment horizontal="center"/>
      <protection/>
    </xf>
    <xf numFmtId="0" fontId="9" fillId="0" borderId="53" xfId="0" applyFont="1" applyFill="1" applyBorder="1" applyAlignment="1" applyProtection="1">
      <alignment horizontal="center"/>
      <protection/>
    </xf>
    <xf numFmtId="0" fontId="6" fillId="0" borderId="53" xfId="57" applyFill="1" applyBorder="1" applyAlignment="1" applyProtection="1">
      <alignment horizontal="center"/>
      <protection/>
    </xf>
    <xf numFmtId="0" fontId="9" fillId="0" borderId="55"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17" xfId="0" applyFont="1" applyFill="1" applyBorder="1" applyAlignment="1" applyProtection="1">
      <alignment horizontal="center"/>
      <protection/>
    </xf>
    <xf numFmtId="0" fontId="6" fillId="0" borderId="62" xfId="57" applyFill="1" applyBorder="1" applyAlignment="1" applyProtection="1">
      <alignment horizontal="center"/>
      <protection/>
    </xf>
    <xf numFmtId="0" fontId="6" fillId="0" borderId="55" xfId="57" applyFill="1" applyBorder="1" applyAlignment="1" applyProtection="1">
      <alignment horizontal="center" vertical="center" wrapText="1"/>
      <protection/>
    </xf>
    <xf numFmtId="0" fontId="6" fillId="0" borderId="49" xfId="57" applyFill="1" applyBorder="1" applyAlignment="1" applyProtection="1">
      <alignment horizontal="center"/>
      <protection/>
    </xf>
    <xf numFmtId="0" fontId="6" fillId="0" borderId="32" xfId="57" applyFill="1" applyBorder="1" applyAlignment="1" applyProtection="1">
      <alignment horizontal="center"/>
      <protection/>
    </xf>
    <xf numFmtId="0" fontId="0" fillId="0" borderId="53" xfId="0" applyFont="1" applyFill="1" applyBorder="1" applyAlignment="1" applyProtection="1">
      <alignment horizontal="center" vertical="center" wrapText="1"/>
      <protection/>
    </xf>
    <xf numFmtId="0" fontId="6" fillId="0" borderId="53" xfId="57" applyFill="1" applyBorder="1" applyAlignment="1" applyProtection="1">
      <alignment horizontal="center" vertical="center" wrapText="1"/>
      <protection/>
    </xf>
    <xf numFmtId="0" fontId="61" fillId="34" borderId="10" xfId="62" applyFont="1" applyFill="1" applyBorder="1" applyAlignment="1" applyProtection="1">
      <alignment horizontal="center"/>
      <protection/>
    </xf>
    <xf numFmtId="0" fontId="61" fillId="34" borderId="12" xfId="62" applyFont="1" applyFill="1" applyBorder="1" applyAlignment="1" applyProtection="1">
      <alignment horizontal="center"/>
      <protection/>
    </xf>
    <xf numFmtId="0" fontId="61" fillId="34" borderId="13" xfId="62" applyFont="1" applyFill="1" applyBorder="1" applyAlignment="1" applyProtection="1">
      <alignment horizontal="center"/>
      <protection/>
    </xf>
    <xf numFmtId="0" fontId="62" fillId="34" borderId="16" xfId="62" applyFont="1" applyFill="1" applyBorder="1" applyAlignment="1" applyProtection="1">
      <alignment horizontal="center" vertical="center"/>
      <protection/>
    </xf>
    <xf numFmtId="0" fontId="62" fillId="34" borderId="17" xfId="62" applyFont="1" applyFill="1" applyBorder="1" applyAlignment="1" applyProtection="1">
      <alignment horizontal="center" vertical="center"/>
      <protection/>
    </xf>
    <xf numFmtId="0" fontId="62" fillId="34" borderId="18" xfId="62" applyFont="1" applyFill="1" applyBorder="1" applyAlignment="1" applyProtection="1">
      <alignment horizontal="center" vertical="center"/>
      <protection/>
    </xf>
    <xf numFmtId="14" fontId="60" fillId="0" borderId="51" xfId="62" applyNumberFormat="1" applyFont="1" applyFill="1" applyBorder="1" applyAlignment="1" applyProtection="1">
      <alignment horizontal="right"/>
      <protection/>
    </xf>
    <xf numFmtId="0" fontId="47" fillId="0" borderId="31" xfId="62" applyFill="1" applyBorder="1" applyProtection="1">
      <alignment/>
      <protection/>
    </xf>
    <xf numFmtId="14" fontId="60" fillId="0" borderId="31" xfId="62" applyNumberFormat="1" applyFont="1" applyFill="1" applyBorder="1" applyAlignment="1" applyProtection="1">
      <alignment horizontal="left"/>
      <protection/>
    </xf>
    <xf numFmtId="0" fontId="47" fillId="0" borderId="11" xfId="62" applyFill="1" applyBorder="1" applyProtection="1">
      <alignment/>
      <protection/>
    </xf>
    <xf numFmtId="0" fontId="63" fillId="0" borderId="39" xfId="57" applyFont="1" applyFill="1" applyBorder="1" applyAlignment="1" applyProtection="1">
      <alignment horizontal="center" wrapText="1"/>
      <protection/>
    </xf>
    <xf numFmtId="0" fontId="63" fillId="0" borderId="42" xfId="57" applyFont="1" applyFill="1" applyBorder="1" applyAlignment="1" applyProtection="1">
      <alignment horizontal="center" wrapText="1"/>
      <protection/>
    </xf>
    <xf numFmtId="0" fontId="63" fillId="0" borderId="25" xfId="57" applyFont="1" applyFill="1" applyBorder="1" applyAlignment="1" applyProtection="1">
      <alignment horizontal="center" wrapText="1"/>
      <protection/>
    </xf>
    <xf numFmtId="0" fontId="63" fillId="0" borderId="59" xfId="57" applyFont="1" applyFill="1" applyBorder="1" applyAlignment="1" applyProtection="1">
      <alignment horizontal="center" wrapText="1"/>
      <protection/>
    </xf>
    <xf numFmtId="0" fontId="63" fillId="0" borderId="60" xfId="57" applyFont="1" applyFill="1" applyBorder="1" applyAlignment="1" applyProtection="1">
      <alignment horizontal="center" wrapText="1"/>
      <protection/>
    </xf>
    <xf numFmtId="0" fontId="63" fillId="0" borderId="61" xfId="57" applyFont="1" applyFill="1" applyBorder="1" applyAlignment="1" applyProtection="1">
      <alignment horizontal="center" wrapText="1"/>
      <protection/>
    </xf>
    <xf numFmtId="0" fontId="60" fillId="0" borderId="32" xfId="62" applyFont="1" applyFill="1" applyBorder="1" applyAlignment="1" applyProtection="1">
      <alignment horizontal="right"/>
      <protection/>
    </xf>
    <xf numFmtId="0" fontId="60" fillId="0" borderId="33" xfId="62" applyFont="1" applyFill="1" applyBorder="1" applyAlignment="1" applyProtection="1">
      <alignment horizontal="right"/>
      <protection/>
    </xf>
    <xf numFmtId="14" fontId="60" fillId="0" borderId="34" xfId="62" applyNumberFormat="1" applyFont="1" applyFill="1" applyBorder="1" applyAlignment="1" applyProtection="1">
      <alignment horizontal="left"/>
      <protection/>
    </xf>
    <xf numFmtId="0" fontId="60" fillId="0" borderId="21" xfId="62" applyFont="1" applyFill="1" applyBorder="1" applyAlignment="1" applyProtection="1">
      <alignment horizontal="left"/>
      <protection/>
    </xf>
    <xf numFmtId="0" fontId="60" fillId="0" borderId="22" xfId="62" applyFont="1" applyFill="1" applyBorder="1" applyAlignment="1" applyProtection="1">
      <alignment horizontal="left"/>
      <protection/>
    </xf>
    <xf numFmtId="0" fontId="47" fillId="0" borderId="10" xfId="62" applyFill="1" applyBorder="1" applyAlignment="1" applyProtection="1">
      <alignment horizontal="left" vertical="center" wrapText="1"/>
      <protection/>
    </xf>
    <xf numFmtId="0" fontId="47" fillId="0" borderId="12" xfId="62" applyFont="1" applyFill="1" applyBorder="1" applyAlignment="1" applyProtection="1">
      <alignment horizontal="left" vertical="center" wrapText="1"/>
      <protection/>
    </xf>
    <xf numFmtId="0" fontId="47" fillId="0" borderId="13" xfId="62" applyFont="1" applyFill="1" applyBorder="1" applyAlignment="1" applyProtection="1">
      <alignment horizontal="left" vertical="center" wrapText="1"/>
      <protection/>
    </xf>
    <xf numFmtId="0" fontId="47" fillId="0" borderId="14" xfId="62" applyFont="1" applyFill="1" applyBorder="1" applyAlignment="1" applyProtection="1">
      <alignment horizontal="left" vertical="center" wrapText="1"/>
      <protection/>
    </xf>
    <xf numFmtId="0" fontId="47" fillId="0" borderId="0" xfId="62" applyFont="1" applyFill="1" applyBorder="1" applyAlignment="1" applyProtection="1">
      <alignment horizontal="left" vertical="center" wrapText="1"/>
      <protection/>
    </xf>
    <xf numFmtId="0" fontId="47" fillId="0" borderId="15" xfId="62" applyFont="1" applyFill="1" applyBorder="1" applyAlignment="1" applyProtection="1">
      <alignment horizontal="left" vertical="center" wrapText="1"/>
      <protection/>
    </xf>
    <xf numFmtId="0" fontId="47" fillId="0" borderId="16" xfId="62" applyFont="1" applyFill="1" applyBorder="1" applyAlignment="1" applyProtection="1">
      <alignment horizontal="left" vertical="center" wrapText="1"/>
      <protection/>
    </xf>
    <xf numFmtId="0" fontId="47" fillId="0" borderId="17" xfId="62" applyFont="1" applyFill="1" applyBorder="1" applyAlignment="1" applyProtection="1">
      <alignment horizontal="left" vertical="center" wrapText="1"/>
      <protection/>
    </xf>
    <xf numFmtId="0" fontId="47" fillId="0" borderId="18" xfId="62" applyFont="1" applyFill="1" applyBorder="1" applyAlignment="1" applyProtection="1">
      <alignment horizontal="left" vertical="center" wrapText="1"/>
      <protection/>
    </xf>
    <xf numFmtId="0" fontId="64" fillId="0" borderId="10" xfId="62" applyFont="1" applyFill="1" applyBorder="1" applyAlignment="1" applyProtection="1">
      <alignment horizontal="center" vertical="center"/>
      <protection/>
    </xf>
    <xf numFmtId="0" fontId="64" fillId="0" borderId="63" xfId="62" applyFont="1" applyFill="1" applyBorder="1" applyAlignment="1" applyProtection="1">
      <alignment horizontal="center" vertical="center"/>
      <protection/>
    </xf>
    <xf numFmtId="0" fontId="64" fillId="0" borderId="14" xfId="62" applyFont="1" applyFill="1" applyBorder="1" applyAlignment="1" applyProtection="1">
      <alignment horizontal="center" vertical="center"/>
      <protection/>
    </xf>
    <xf numFmtId="0" fontId="64" fillId="0" borderId="64" xfId="62" applyFont="1" applyFill="1" applyBorder="1" applyAlignment="1" applyProtection="1">
      <alignment horizontal="center" vertical="center"/>
      <protection/>
    </xf>
    <xf numFmtId="0" fontId="64" fillId="0" borderId="16" xfId="62" applyFont="1" applyFill="1" applyBorder="1" applyAlignment="1" applyProtection="1">
      <alignment horizontal="center" vertical="center"/>
      <protection/>
    </xf>
    <xf numFmtId="0" fontId="64" fillId="0" borderId="65" xfId="62" applyFont="1" applyFill="1" applyBorder="1" applyAlignment="1" applyProtection="1">
      <alignment horizontal="center" vertical="center"/>
      <protection/>
    </xf>
    <xf numFmtId="0" fontId="47" fillId="0" borderId="66" xfId="62" applyFont="1" applyFill="1" applyBorder="1" applyAlignment="1" applyProtection="1">
      <alignment horizontal="center"/>
      <protection/>
    </xf>
    <xf numFmtId="0" fontId="47" fillId="0" borderId="12" xfId="62" applyFont="1" applyFill="1" applyBorder="1" applyAlignment="1" applyProtection="1">
      <alignment horizontal="center"/>
      <protection/>
    </xf>
    <xf numFmtId="0" fontId="47" fillId="0" borderId="63" xfId="62" applyFont="1" applyFill="1" applyBorder="1" applyAlignment="1" applyProtection="1">
      <alignment horizontal="center"/>
      <protection/>
    </xf>
    <xf numFmtId="0" fontId="13" fillId="34" borderId="28" xfId="62" applyFont="1" applyFill="1" applyBorder="1" applyAlignment="1" applyProtection="1">
      <alignment horizontal="center" vertical="center" wrapText="1"/>
      <protection/>
    </xf>
    <xf numFmtId="0" fontId="13" fillId="34" borderId="67" xfId="62" applyFont="1" applyFill="1" applyBorder="1" applyAlignment="1" applyProtection="1">
      <alignment horizontal="center" vertical="center" wrapText="1"/>
      <protection/>
    </xf>
    <xf numFmtId="0" fontId="47" fillId="0" borderId="68" xfId="62" applyFont="1" applyFill="1" applyBorder="1" applyAlignment="1" applyProtection="1">
      <alignment horizontal="center"/>
      <protection/>
    </xf>
    <xf numFmtId="0" fontId="47" fillId="0" borderId="0" xfId="62" applyFont="1" applyFill="1" applyBorder="1" applyAlignment="1" applyProtection="1">
      <alignment horizontal="center"/>
      <protection/>
    </xf>
    <xf numFmtId="0" fontId="47" fillId="0" borderId="64" xfId="62" applyFont="1" applyFill="1" applyBorder="1" applyAlignment="1" applyProtection="1">
      <alignment horizontal="center"/>
      <protection/>
    </xf>
    <xf numFmtId="0" fontId="14" fillId="35" borderId="51" xfId="62" applyFont="1" applyFill="1" applyBorder="1" applyAlignment="1" applyProtection="1">
      <alignment horizontal="center" vertical="center" wrapText="1"/>
      <protection/>
    </xf>
    <xf numFmtId="0" fontId="14" fillId="35" borderId="69" xfId="62" applyFont="1" applyFill="1" applyBorder="1" applyAlignment="1" applyProtection="1">
      <alignment horizontal="center" vertical="center" wrapText="1"/>
      <protection/>
    </xf>
    <xf numFmtId="0" fontId="47" fillId="0" borderId="70" xfId="62" applyFont="1" applyFill="1" applyBorder="1" applyAlignment="1" applyProtection="1">
      <alignment horizontal="center"/>
      <protection/>
    </xf>
    <xf numFmtId="0" fontId="47" fillId="0" borderId="17" xfId="62" applyFont="1" applyFill="1" applyBorder="1" applyAlignment="1" applyProtection="1">
      <alignment horizontal="center"/>
      <protection/>
    </xf>
    <xf numFmtId="0" fontId="47" fillId="0" borderId="65" xfId="62" applyFont="1" applyFill="1" applyBorder="1" applyAlignment="1" applyProtection="1">
      <alignment horizontal="center"/>
      <protection/>
    </xf>
    <xf numFmtId="0" fontId="14" fillId="31" borderId="33" xfId="62" applyFont="1" applyFill="1" applyBorder="1" applyAlignment="1" applyProtection="1">
      <alignment horizontal="center"/>
      <protection/>
    </xf>
    <xf numFmtId="0" fontId="14" fillId="31" borderId="71" xfId="62" applyFont="1" applyFill="1" applyBorder="1" applyAlignment="1" applyProtection="1">
      <alignment horizontal="center"/>
      <protection/>
    </xf>
    <xf numFmtId="0" fontId="62" fillId="34" borderId="35" xfId="62" applyFont="1" applyFill="1" applyBorder="1" applyAlignment="1" applyProtection="1">
      <alignment horizontal="center" vertical="center"/>
      <protection/>
    </xf>
    <xf numFmtId="0" fontId="62" fillId="34" borderId="36" xfId="62" applyFont="1" applyFill="1" applyBorder="1" applyAlignment="1" applyProtection="1">
      <alignment horizontal="center" vertical="center"/>
      <protection/>
    </xf>
    <xf numFmtId="0" fontId="62" fillId="34" borderId="37" xfId="62" applyFont="1" applyFill="1" applyBorder="1" applyAlignment="1" applyProtection="1">
      <alignment horizontal="center" vertical="center"/>
      <protection/>
    </xf>
    <xf numFmtId="0" fontId="47" fillId="0" borderId="10" xfId="62" applyBorder="1" applyAlignment="1" applyProtection="1">
      <alignment horizontal="left" vertical="center" wrapText="1"/>
      <protection/>
    </xf>
    <xf numFmtId="0" fontId="47" fillId="0" borderId="12" xfId="62" applyBorder="1" applyAlignment="1" applyProtection="1">
      <alignment horizontal="left" vertical="center" wrapText="1"/>
      <protection/>
    </xf>
    <xf numFmtId="0" fontId="47" fillId="0" borderId="13" xfId="62" applyBorder="1" applyAlignment="1" applyProtection="1">
      <alignment horizontal="left" vertical="center" wrapText="1"/>
      <protection/>
    </xf>
    <xf numFmtId="0" fontId="47" fillId="0" borderId="14" xfId="62" applyBorder="1" applyAlignment="1" applyProtection="1">
      <alignment horizontal="left" vertical="center" wrapText="1"/>
      <protection/>
    </xf>
    <xf numFmtId="0" fontId="47" fillId="0" borderId="0" xfId="62" applyBorder="1" applyAlignment="1" applyProtection="1">
      <alignment horizontal="left" vertical="center" wrapText="1"/>
      <protection/>
    </xf>
    <xf numFmtId="0" fontId="47" fillId="0" borderId="15" xfId="62" applyBorder="1" applyAlignment="1" applyProtection="1">
      <alignment horizontal="left" vertical="center" wrapText="1"/>
      <protection/>
    </xf>
    <xf numFmtId="0" fontId="47" fillId="0" borderId="72" xfId="62" applyBorder="1" applyAlignment="1" applyProtection="1">
      <alignment horizontal="left" vertical="center" wrapText="1"/>
      <protection/>
    </xf>
    <xf numFmtId="0" fontId="47" fillId="0" borderId="73" xfId="62" applyBorder="1" applyAlignment="1" applyProtection="1">
      <alignment horizontal="left" vertical="center" wrapText="1"/>
      <protection/>
    </xf>
    <xf numFmtId="0" fontId="47" fillId="0" borderId="74" xfId="62" applyBorder="1" applyAlignment="1" applyProtection="1">
      <alignment horizontal="left" vertical="center" wrapText="1"/>
      <protection/>
    </xf>
    <xf numFmtId="0" fontId="47" fillId="0" borderId="75" xfId="62" applyFill="1" applyBorder="1" applyAlignment="1" applyProtection="1">
      <alignment horizontal="left" vertical="center" wrapText="1"/>
      <protection/>
    </xf>
    <xf numFmtId="0" fontId="47" fillId="0" borderId="76" xfId="62" applyFill="1" applyBorder="1" applyAlignment="1" applyProtection="1">
      <alignment horizontal="left" vertical="center" wrapText="1"/>
      <protection/>
    </xf>
    <xf numFmtId="0" fontId="47" fillId="0" borderId="77" xfId="62" applyFill="1" applyBorder="1" applyAlignment="1" applyProtection="1">
      <alignment horizontal="left" vertical="center" wrapText="1"/>
      <protection/>
    </xf>
    <xf numFmtId="0" fontId="47" fillId="0" borderId="14" xfId="62" applyFill="1" applyBorder="1" applyAlignment="1" applyProtection="1">
      <alignment horizontal="left" vertical="center" wrapText="1"/>
      <protection/>
    </xf>
    <xf numFmtId="0" fontId="47" fillId="0" borderId="0" xfId="62" applyFill="1" applyBorder="1" applyAlignment="1" applyProtection="1">
      <alignment horizontal="left" vertical="center" wrapText="1"/>
      <protection/>
    </xf>
    <xf numFmtId="0" fontId="47" fillId="0" borderId="15" xfId="62" applyFill="1" applyBorder="1" applyAlignment="1" applyProtection="1">
      <alignment horizontal="left" vertical="center" wrapText="1"/>
      <protection/>
    </xf>
    <xf numFmtId="0" fontId="47" fillId="0" borderId="72" xfId="62" applyFill="1" applyBorder="1" applyAlignment="1" applyProtection="1">
      <alignment horizontal="left" vertical="center" wrapText="1"/>
      <protection/>
    </xf>
    <xf numFmtId="0" fontId="47" fillId="0" borderId="73" xfId="62" applyFill="1" applyBorder="1" applyAlignment="1" applyProtection="1">
      <alignment horizontal="left" vertical="center" wrapText="1"/>
      <protection/>
    </xf>
    <xf numFmtId="0" fontId="47" fillId="0" borderId="74" xfId="62" applyFill="1" applyBorder="1" applyAlignment="1" applyProtection="1">
      <alignment horizontal="left" vertical="center" wrapText="1"/>
      <protection/>
    </xf>
    <xf numFmtId="0" fontId="15" fillId="0" borderId="75" xfId="62" applyFont="1" applyFill="1" applyBorder="1" applyAlignment="1" applyProtection="1">
      <alignment horizontal="left" vertical="center" wrapText="1"/>
      <protection/>
    </xf>
    <xf numFmtId="0" fontId="15" fillId="0" borderId="76" xfId="62" applyFont="1" applyFill="1" applyBorder="1" applyAlignment="1" applyProtection="1">
      <alignment horizontal="left" vertical="center" wrapText="1"/>
      <protection/>
    </xf>
    <xf numFmtId="0" fontId="15" fillId="0" borderId="77" xfId="62" applyFont="1" applyFill="1" applyBorder="1" applyAlignment="1" applyProtection="1">
      <alignment horizontal="left" vertical="center" wrapText="1"/>
      <protection/>
    </xf>
    <xf numFmtId="0" fontId="15" fillId="0" borderId="14" xfId="62" applyFont="1" applyFill="1" applyBorder="1" applyAlignment="1" applyProtection="1">
      <alignment horizontal="left" vertical="center" wrapText="1"/>
      <protection/>
    </xf>
    <xf numFmtId="0" fontId="15" fillId="0" borderId="0" xfId="62" applyFont="1" applyFill="1" applyBorder="1" applyAlignment="1" applyProtection="1">
      <alignment horizontal="left" vertical="center" wrapText="1"/>
      <protection/>
    </xf>
    <xf numFmtId="0" fontId="15" fillId="0" borderId="15" xfId="62" applyFont="1" applyFill="1" applyBorder="1" applyAlignment="1" applyProtection="1">
      <alignment horizontal="left" vertical="center" wrapText="1"/>
      <protection/>
    </xf>
    <xf numFmtId="0" fontId="15" fillId="0" borderId="72" xfId="62" applyFont="1" applyFill="1" applyBorder="1" applyAlignment="1" applyProtection="1">
      <alignment horizontal="left" vertical="center" wrapText="1"/>
      <protection/>
    </xf>
    <xf numFmtId="0" fontId="15" fillId="0" borderId="73" xfId="62" applyFont="1" applyFill="1" applyBorder="1" applyAlignment="1" applyProtection="1">
      <alignment horizontal="left" vertical="center" wrapText="1"/>
      <protection/>
    </xf>
    <xf numFmtId="0" fontId="15" fillId="0" borderId="74" xfId="62" applyFont="1" applyFill="1" applyBorder="1" applyAlignment="1" applyProtection="1">
      <alignment horizontal="left" vertical="center" wrapText="1"/>
      <protection/>
    </xf>
    <xf numFmtId="0" fontId="63" fillId="0" borderId="30" xfId="57" applyFont="1" applyBorder="1" applyAlignment="1" applyProtection="1">
      <alignment horizontal="center" vertical="center" wrapText="1"/>
      <protection/>
    </xf>
    <xf numFmtId="0" fontId="63" fillId="0" borderId="31" xfId="57" applyFont="1" applyBorder="1" applyAlignment="1" applyProtection="1">
      <alignment horizontal="center" vertical="center" wrapText="1"/>
      <protection/>
    </xf>
    <xf numFmtId="0" fontId="63" fillId="0" borderId="69" xfId="57" applyFont="1" applyBorder="1" applyAlignment="1" applyProtection="1">
      <alignment horizontal="center" vertical="center" wrapText="1"/>
      <protection/>
    </xf>
    <xf numFmtId="0" fontId="63" fillId="0" borderId="32" xfId="57" applyFont="1" applyBorder="1" applyAlignment="1" applyProtection="1">
      <alignment horizontal="center" vertical="center" wrapText="1"/>
      <protection/>
    </xf>
    <xf numFmtId="0" fontId="63" fillId="0" borderId="33" xfId="57" applyFont="1" applyBorder="1" applyAlignment="1" applyProtection="1">
      <alignment horizontal="center" vertical="center" wrapText="1"/>
      <protection/>
    </xf>
    <xf numFmtId="0" fontId="63" fillId="0" borderId="71" xfId="57" applyFont="1" applyBorder="1" applyAlignment="1" applyProtection="1">
      <alignment horizontal="center" vertical="center" wrapText="1"/>
      <protection/>
    </xf>
    <xf numFmtId="0" fontId="10" fillId="0" borderId="41" xfId="16" applyFont="1" applyFill="1" applyBorder="1" applyAlignment="1">
      <alignment horizontal="center"/>
    </xf>
    <xf numFmtId="0" fontId="10" fillId="0" borderId="22" xfId="16" applyFont="1" applyFill="1" applyBorder="1" applyAlignment="1">
      <alignment horizontal="center"/>
    </xf>
    <xf numFmtId="0" fontId="10" fillId="0" borderId="39" xfId="22" applyFont="1" applyFill="1" applyBorder="1" applyAlignment="1">
      <alignment horizontal="center"/>
    </xf>
    <xf numFmtId="0" fontId="10" fillId="0" borderId="25" xfId="22" applyFont="1" applyFill="1" applyBorder="1" applyAlignment="1">
      <alignment horizontal="center"/>
    </xf>
    <xf numFmtId="0" fontId="0" fillId="0" borderId="10" xfId="0" applyFont="1" applyFill="1" applyBorder="1" applyAlignment="1">
      <alignment horizontal="left" vertical="center" wrapText="1"/>
    </xf>
    <xf numFmtId="0" fontId="0" fillId="0" borderId="12"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72" fontId="10" fillId="0" borderId="56" xfId="22" applyNumberFormat="1" applyFont="1" applyFill="1" applyBorder="1" applyAlignment="1">
      <alignment horizontal="center" vertical="center" wrapText="1"/>
    </xf>
    <xf numFmtId="172" fontId="10" fillId="0" borderId="78" xfId="22" applyNumberFormat="1" applyFont="1" applyFill="1" applyBorder="1" applyAlignment="1">
      <alignment horizontal="center" vertical="center" wrapText="1"/>
    </xf>
    <xf numFmtId="172" fontId="10" fillId="0" borderId="57" xfId="22" applyNumberFormat="1" applyFont="1" applyFill="1" applyBorder="1" applyAlignment="1">
      <alignment horizontal="center" vertical="center" wrapText="1"/>
    </xf>
    <xf numFmtId="172" fontId="10" fillId="0" borderId="79" xfId="22" applyNumberFormat="1" applyFont="1" applyFill="1" applyBorder="1" applyAlignment="1">
      <alignment horizontal="center" vertical="center" wrapText="1"/>
    </xf>
    <xf numFmtId="0" fontId="10" fillId="0" borderId="48" xfId="28" applyFont="1" applyFill="1" applyBorder="1" applyAlignment="1">
      <alignment horizontal="center" vertical="center" wrapText="1"/>
    </xf>
    <xf numFmtId="0" fontId="10" fillId="0" borderId="28" xfId="28" applyFont="1" applyFill="1" applyBorder="1" applyAlignment="1">
      <alignment horizontal="center" vertical="center" wrapText="1"/>
    </xf>
    <xf numFmtId="0" fontId="10" fillId="0" borderId="67" xfId="28" applyFont="1" applyFill="1" applyBorder="1" applyAlignment="1">
      <alignment horizontal="center" vertical="center" wrapText="1"/>
    </xf>
    <xf numFmtId="0" fontId="43" fillId="32" borderId="35" xfId="29" applyFont="1" applyFill="1" applyBorder="1" applyAlignment="1">
      <alignment horizontal="center"/>
    </xf>
    <xf numFmtId="0" fontId="0" fillId="0" borderId="36" xfId="0" applyBorder="1" applyAlignment="1">
      <alignment/>
    </xf>
    <xf numFmtId="0" fontId="0" fillId="0" borderId="37" xfId="0" applyBorder="1" applyAlignment="1">
      <alignment/>
    </xf>
    <xf numFmtId="0" fontId="0" fillId="0" borderId="10" xfId="0" applyFont="1" applyFill="1" applyBorder="1" applyAlignment="1">
      <alignment horizontal="center" wrapText="1"/>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10" xfId="0" applyNumberFormat="1" applyFont="1" applyFill="1" applyBorder="1" applyAlignment="1">
      <alignment horizontal="center"/>
    </xf>
    <xf numFmtId="0" fontId="4" fillId="0" borderId="12" xfId="0" applyNumberFormat="1" applyFont="1" applyFill="1" applyBorder="1" applyAlignment="1">
      <alignment horizontal="center"/>
    </xf>
    <xf numFmtId="0" fontId="4" fillId="0" borderId="13" xfId="0" applyNumberFormat="1" applyFont="1" applyFill="1" applyBorder="1" applyAlignment="1">
      <alignment horizontal="center"/>
    </xf>
    <xf numFmtId="0" fontId="0" fillId="0" borderId="1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4" fillId="0" borderId="10"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0" fillId="0" borderId="51" xfId="0" applyFont="1" applyFill="1" applyBorder="1" applyAlignment="1">
      <alignment horizontal="center"/>
    </xf>
    <xf numFmtId="0" fontId="0" fillId="0" borderId="11" xfId="0" applyFont="1" applyFill="1" applyBorder="1" applyAlignment="1">
      <alignment horizontal="center"/>
    </xf>
    <xf numFmtId="0" fontId="0" fillId="0" borderId="51" xfId="0" applyFont="1" applyFill="1" applyBorder="1" applyAlignment="1">
      <alignment horizontal="right"/>
    </xf>
    <xf numFmtId="0" fontId="0" fillId="0" borderId="31" xfId="0" applyFont="1" applyFill="1" applyBorder="1" applyAlignment="1">
      <alignment horizontal="right"/>
    </xf>
    <xf numFmtId="0" fontId="6" fillId="0" borderId="51" xfId="57" applyFill="1" applyBorder="1" applyAlignment="1" applyProtection="1">
      <alignment horizontal="center"/>
      <protection/>
    </xf>
    <xf numFmtId="0" fontId="0" fillId="0" borderId="31" xfId="0" applyBorder="1" applyAlignment="1">
      <alignment/>
    </xf>
    <xf numFmtId="0" fontId="0" fillId="0" borderId="11" xfId="0" applyBorder="1" applyAlignment="1">
      <alignment/>
    </xf>
    <xf numFmtId="0" fontId="42" fillId="32" borderId="35" xfId="29" applyFont="1" applyFill="1" applyBorder="1" applyAlignment="1">
      <alignment horizontal="center" vertical="center"/>
    </xf>
    <xf numFmtId="0" fontId="42" fillId="32" borderId="35" xfId="35" applyFont="1" applyFill="1" applyBorder="1" applyAlignment="1">
      <alignment horizontal="center"/>
    </xf>
    <xf numFmtId="0" fontId="42" fillId="32" borderId="35" xfId="33" applyFont="1" applyFill="1" applyBorder="1" applyAlignment="1" applyProtection="1">
      <alignment horizontal="center"/>
      <protection/>
    </xf>
    <xf numFmtId="0" fontId="42" fillId="32" borderId="36" xfId="33" applyFont="1" applyFill="1" applyBorder="1" applyAlignment="1" applyProtection="1">
      <alignment horizontal="center"/>
      <protection/>
    </xf>
    <xf numFmtId="0" fontId="42" fillId="32" borderId="37" xfId="33" applyFont="1" applyFill="1" applyBorder="1" applyAlignment="1" applyProtection="1">
      <alignment horizontal="center"/>
      <protection/>
    </xf>
    <xf numFmtId="0" fontId="0" fillId="0" borderId="10"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16" fillId="32" borderId="35" xfId="0" applyFont="1" applyFill="1" applyBorder="1" applyAlignment="1" applyProtection="1">
      <alignment horizontal="center"/>
      <protection/>
    </xf>
    <xf numFmtId="0" fontId="16" fillId="32" borderId="36" xfId="0" applyFont="1" applyFill="1" applyBorder="1" applyAlignment="1" applyProtection="1">
      <alignment horizontal="center"/>
      <protection/>
    </xf>
    <xf numFmtId="0" fontId="16" fillId="32" borderId="37" xfId="0" applyFont="1" applyFill="1" applyBorder="1" applyAlignment="1" applyProtection="1">
      <alignment horizontal="center"/>
      <protection/>
    </xf>
    <xf numFmtId="0" fontId="0" fillId="0" borderId="41"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3" fillId="0" borderId="44"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9" fillId="0" borderId="27" xfId="33" applyFont="1" applyFill="1" applyBorder="1" applyAlignment="1" applyProtection="1">
      <alignment horizontal="left"/>
      <protection/>
    </xf>
    <xf numFmtId="0" fontId="9" fillId="0" borderId="28" xfId="33" applyFont="1" applyFill="1" applyBorder="1" applyAlignment="1" applyProtection="1">
      <alignment horizontal="left"/>
      <protection/>
    </xf>
    <xf numFmtId="0" fontId="9" fillId="0" borderId="29" xfId="33" applyFont="1" applyFill="1" applyBorder="1" applyAlignment="1" applyProtection="1">
      <alignment horizontal="left"/>
      <protection/>
    </xf>
    <xf numFmtId="0" fontId="9" fillId="0" borderId="52" xfId="33" applyFont="1" applyFill="1" applyBorder="1" applyAlignment="1" applyProtection="1">
      <alignment horizontal="left"/>
      <protection/>
    </xf>
    <xf numFmtId="0" fontId="9" fillId="0" borderId="50" xfId="33" applyFont="1" applyFill="1" applyBorder="1" applyAlignment="1" applyProtection="1">
      <alignment horizontal="left"/>
      <protection/>
    </xf>
    <xf numFmtId="0" fontId="36" fillId="32" borderId="35" xfId="21" applyFont="1" applyFill="1" applyBorder="1" applyAlignment="1" applyProtection="1">
      <alignment horizontal="center"/>
      <protection/>
    </xf>
    <xf numFmtId="0" fontId="36" fillId="32" borderId="36" xfId="21" applyFont="1" applyFill="1" applyBorder="1" applyAlignment="1" applyProtection="1">
      <alignment horizontal="center"/>
      <protection/>
    </xf>
    <xf numFmtId="0" fontId="36" fillId="32" borderId="37" xfId="21" applyFont="1" applyFill="1" applyBorder="1" applyAlignment="1" applyProtection="1">
      <alignment horizontal="center"/>
      <protection/>
    </xf>
    <xf numFmtId="172" fontId="10" fillId="0" borderId="42" xfId="22" applyNumberFormat="1" applyFont="1" applyFill="1" applyBorder="1" applyAlignment="1" applyProtection="1">
      <alignment horizontal="center" vertical="center" wrapText="1"/>
      <protection/>
    </xf>
    <xf numFmtId="172" fontId="10" fillId="0" borderId="21" xfId="22" applyNumberFormat="1" applyFont="1" applyFill="1" applyBorder="1" applyAlignment="1" applyProtection="1">
      <alignment horizontal="center" vertical="center" wrapText="1"/>
      <protection/>
    </xf>
    <xf numFmtId="172" fontId="10" fillId="0" borderId="39" xfId="22" applyNumberFormat="1" applyFont="1" applyFill="1" applyBorder="1" applyAlignment="1" applyProtection="1">
      <alignment horizontal="center" vertical="center" wrapText="1"/>
      <protection/>
    </xf>
    <xf numFmtId="172" fontId="10" fillId="0" borderId="41" xfId="22" applyNumberFormat="1" applyFont="1" applyFill="1" applyBorder="1" applyAlignment="1" applyProtection="1">
      <alignment horizontal="center" vertical="center" wrapText="1"/>
      <protection/>
    </xf>
    <xf numFmtId="0" fontId="10" fillId="0" borderId="42" xfId="28" applyFont="1" applyFill="1" applyBorder="1" applyAlignment="1" applyProtection="1">
      <alignment horizontal="center" vertical="center" wrapText="1"/>
      <protection/>
    </xf>
    <xf numFmtId="0" fontId="10" fillId="0" borderId="25" xfId="28" applyFont="1" applyFill="1" applyBorder="1" applyAlignment="1" applyProtection="1">
      <alignment horizontal="center" vertical="center" wrapText="1"/>
      <protection/>
    </xf>
    <xf numFmtId="0" fontId="0" fillId="0" borderId="51" xfId="0" applyFont="1" applyFill="1" applyBorder="1" applyAlignment="1" applyProtection="1">
      <alignment horizontal="right"/>
      <protection/>
    </xf>
    <xf numFmtId="0" fontId="0" fillId="0" borderId="31" xfId="0" applyFont="1" applyFill="1" applyBorder="1" applyAlignment="1" applyProtection="1">
      <alignment horizontal="right"/>
      <protection/>
    </xf>
    <xf numFmtId="0" fontId="6" fillId="0" borderId="31" xfId="57" applyFill="1" applyBorder="1" applyAlignment="1" applyProtection="1">
      <alignment horizontal="center"/>
      <protection/>
    </xf>
    <xf numFmtId="0" fontId="6" fillId="0" borderId="11" xfId="57" applyFill="1" applyBorder="1" applyAlignment="1" applyProtection="1">
      <alignment horizontal="center"/>
      <protection/>
    </xf>
    <xf numFmtId="0" fontId="0" fillId="0" borderId="51" xfId="0" applyFont="1" applyFill="1" applyBorder="1" applyAlignment="1" applyProtection="1">
      <alignment horizontal="left"/>
      <protection/>
    </xf>
    <xf numFmtId="0" fontId="0" fillId="0" borderId="31"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4" fillId="0" borderId="10"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36" fillId="32" borderId="35" xfId="25" applyFont="1" applyFill="1" applyBorder="1" applyAlignment="1" applyProtection="1">
      <alignment horizontal="center"/>
      <protection/>
    </xf>
    <xf numFmtId="0" fontId="36" fillId="32" borderId="36" xfId="25" applyFont="1" applyFill="1" applyBorder="1" applyAlignment="1" applyProtection="1">
      <alignment horizontal="center"/>
      <protection/>
    </xf>
    <xf numFmtId="0" fontId="36" fillId="32" borderId="37" xfId="25" applyFont="1" applyFill="1" applyBorder="1" applyAlignment="1" applyProtection="1">
      <alignment horizontal="center"/>
      <protection/>
    </xf>
    <xf numFmtId="0" fontId="0" fillId="0" borderId="14"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18" xfId="0" applyFont="1" applyFill="1" applyBorder="1" applyAlignment="1" applyProtection="1">
      <alignment horizontal="left" vertical="top" wrapText="1"/>
      <protection/>
    </xf>
    <xf numFmtId="9" fontId="9" fillId="31" borderId="39" xfId="25" applyNumberFormat="1" applyFont="1" applyFill="1" applyBorder="1" applyAlignment="1" applyProtection="1">
      <alignment horizontal="center"/>
      <protection/>
    </xf>
    <xf numFmtId="9" fontId="9" fillId="31" borderId="42" xfId="25" applyNumberFormat="1" applyFont="1" applyFill="1" applyBorder="1" applyAlignment="1" applyProtection="1">
      <alignment horizontal="center"/>
      <protection/>
    </xf>
    <xf numFmtId="9" fontId="9" fillId="31" borderId="52" xfId="25" applyNumberFormat="1" applyFont="1" applyFill="1" applyBorder="1" applyAlignment="1" applyProtection="1">
      <alignment horizontal="center"/>
      <protection/>
    </xf>
    <xf numFmtId="9" fontId="9" fillId="31" borderId="50" xfId="25" applyNumberFormat="1" applyFont="1" applyFill="1" applyBorder="1" applyAlignment="1" applyProtection="1">
      <alignment horizontal="center"/>
      <protection/>
    </xf>
    <xf numFmtId="9" fontId="9" fillId="31" borderId="41" xfId="25" applyNumberFormat="1" applyFont="1" applyFill="1" applyBorder="1" applyAlignment="1" applyProtection="1">
      <alignment horizontal="center"/>
      <protection/>
    </xf>
    <xf numFmtId="9" fontId="9" fillId="31" borderId="21" xfId="25"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9" fillId="0" borderId="51" xfId="0" applyFont="1" applyBorder="1" applyAlignment="1" applyProtection="1">
      <alignment horizontal="right"/>
      <protection/>
    </xf>
    <xf numFmtId="0" fontId="9" fillId="0" borderId="31" xfId="0" applyFont="1" applyBorder="1" applyAlignment="1" applyProtection="1">
      <alignment horizontal="right"/>
      <protection/>
    </xf>
    <xf numFmtId="0" fontId="35" fillId="0" borderId="51" xfId="57" applyFont="1" applyBorder="1" applyAlignment="1" applyProtection="1">
      <alignment horizontal="center"/>
      <protection/>
    </xf>
    <xf numFmtId="0" fontId="35" fillId="0" borderId="31" xfId="57" applyFont="1" applyBorder="1" applyAlignment="1" applyProtection="1">
      <alignment horizontal="center"/>
      <protection/>
    </xf>
    <xf numFmtId="0" fontId="35" fillId="0" borderId="11" xfId="57" applyFont="1" applyBorder="1" applyAlignment="1" applyProtection="1">
      <alignment horizontal="center"/>
      <protection/>
    </xf>
    <xf numFmtId="0" fontId="44" fillId="32" borderId="10" xfId="0" applyFont="1" applyFill="1" applyBorder="1" applyAlignment="1" applyProtection="1">
      <alignment horizontal="center"/>
      <protection/>
    </xf>
    <xf numFmtId="0" fontId="44" fillId="32" borderId="12" xfId="0" applyFont="1" applyFill="1" applyBorder="1" applyAlignment="1" applyProtection="1">
      <alignment horizontal="center"/>
      <protection/>
    </xf>
    <xf numFmtId="0" fontId="44" fillId="32" borderId="13" xfId="0" applyFont="1" applyFill="1" applyBorder="1" applyAlignment="1" applyProtection="1">
      <alignment horizontal="center"/>
      <protection/>
    </xf>
    <xf numFmtId="0" fontId="44" fillId="32" borderId="35" xfId="0" applyFont="1" applyFill="1" applyBorder="1" applyAlignment="1" applyProtection="1">
      <alignment horizontal="center"/>
      <protection/>
    </xf>
    <xf numFmtId="0" fontId="44" fillId="32" borderId="36" xfId="0" applyFont="1" applyFill="1" applyBorder="1" applyAlignment="1" applyProtection="1">
      <alignment horizontal="center"/>
      <protection/>
    </xf>
    <xf numFmtId="0" fontId="44" fillId="32" borderId="37" xfId="0" applyFont="1" applyFill="1" applyBorder="1" applyAlignment="1" applyProtection="1">
      <alignment horizontal="center"/>
      <protection/>
    </xf>
    <xf numFmtId="0" fontId="9" fillId="0" borderId="51" xfId="0" applyFont="1" applyFill="1" applyBorder="1" applyAlignment="1" applyProtection="1">
      <alignment horizontal="left"/>
      <protection/>
    </xf>
    <xf numFmtId="0" fontId="9" fillId="0" borderId="11" xfId="0" applyFont="1" applyFill="1" applyBorder="1" applyAlignment="1" applyProtection="1">
      <alignment horizontal="left"/>
      <protection/>
    </xf>
    <xf numFmtId="0" fontId="47" fillId="0" borderId="75" xfId="62" applyFont="1" applyFill="1" applyBorder="1" applyAlignment="1" applyProtection="1">
      <alignment horizontal="left" vertical="center" wrapText="1"/>
      <protection/>
    </xf>
    <xf numFmtId="0" fontId="47" fillId="0" borderId="76" xfId="62" applyFont="1" applyFill="1" applyBorder="1" applyAlignment="1" applyProtection="1">
      <alignment horizontal="left" vertical="center" wrapText="1"/>
      <protection/>
    </xf>
    <xf numFmtId="0" fontId="47" fillId="0" borderId="77" xfId="62" applyFont="1" applyFill="1" applyBorder="1" applyAlignment="1" applyProtection="1">
      <alignment horizontal="left" vertical="center" wrapText="1"/>
      <protection/>
    </xf>
    <xf numFmtId="0" fontId="47" fillId="0" borderId="32" xfId="62" applyFont="1" applyFill="1" applyBorder="1" applyAlignment="1" applyProtection="1">
      <alignment horizontal="left" vertical="center" wrapText="1"/>
      <protection/>
    </xf>
    <xf numFmtId="0" fontId="47" fillId="0" borderId="33" xfId="62" applyFont="1" applyFill="1" applyBorder="1" applyAlignment="1" applyProtection="1">
      <alignment horizontal="left" vertical="center" wrapText="1"/>
      <protection/>
    </xf>
    <xf numFmtId="0" fontId="47" fillId="0" borderId="71" xfId="62" applyFont="1" applyFill="1" applyBorder="1" applyAlignment="1" applyProtection="1">
      <alignment horizontal="left" vertical="center" wrapText="1"/>
      <protection/>
    </xf>
    <xf numFmtId="0" fontId="47" fillId="0" borderId="76" xfId="62" applyFont="1" applyFill="1" applyBorder="1" applyAlignment="1" applyProtection="1">
      <alignment horizontal="center" vertical="center" wrapText="1"/>
      <protection/>
    </xf>
    <xf numFmtId="0" fontId="6" fillId="0" borderId="51" xfId="57" applyFill="1" applyBorder="1" applyAlignment="1" applyProtection="1">
      <alignment horizontal="center" vertical="center"/>
      <protection/>
    </xf>
    <xf numFmtId="0" fontId="6" fillId="0" borderId="31" xfId="57" applyFill="1" applyBorder="1" applyAlignment="1" applyProtection="1">
      <alignment horizontal="center" vertical="center"/>
      <protection/>
    </xf>
    <xf numFmtId="0" fontId="6" fillId="0" borderId="11" xfId="57" applyFill="1" applyBorder="1" applyAlignment="1" applyProtection="1">
      <alignment horizontal="center" vertical="center"/>
      <protection/>
    </xf>
    <xf numFmtId="0" fontId="6" fillId="0" borderId="50" xfId="57" applyFill="1" applyBorder="1" applyAlignment="1" applyProtection="1">
      <alignment horizontal="center" vertical="center"/>
      <protection/>
    </xf>
    <xf numFmtId="0" fontId="6" fillId="0" borderId="26" xfId="57" applyFill="1" applyBorder="1" applyAlignment="1" applyProtection="1">
      <alignment horizontal="center" vertical="center"/>
      <protection/>
    </xf>
    <xf numFmtId="0" fontId="9" fillId="0" borderId="78" xfId="0" applyFont="1" applyFill="1" applyBorder="1" applyAlignment="1" applyProtection="1">
      <alignment horizontal="center"/>
      <protection/>
    </xf>
    <xf numFmtId="10" fontId="9" fillId="0" borderId="79" xfId="0" applyNumberFormat="1" applyFont="1" applyFill="1" applyBorder="1" applyAlignment="1" applyProtection="1">
      <alignment horizontal="center"/>
      <protection/>
    </xf>
    <xf numFmtId="172" fontId="9" fillId="0" borderId="79" xfId="0" applyNumberFormat="1" applyFont="1" applyFill="1" applyBorder="1" applyAlignment="1" applyProtection="1">
      <alignment horizontal="center"/>
      <protection/>
    </xf>
    <xf numFmtId="0" fontId="9" fillId="0" borderId="79" xfId="0" applyFont="1" applyFill="1" applyBorder="1" applyAlignment="1" applyProtection="1">
      <alignment horizontal="center" vertical="center"/>
      <protection/>
    </xf>
    <xf numFmtId="0" fontId="9" fillId="0" borderId="80" xfId="0" applyFont="1" applyFill="1" applyBorder="1" applyAlignment="1" applyProtection="1">
      <alignment horizontal="center"/>
      <protection/>
    </xf>
    <xf numFmtId="178" fontId="9" fillId="0" borderId="21" xfId="0" applyNumberFormat="1" applyFont="1" applyBorder="1" applyAlignment="1" applyProtection="1">
      <alignment horizontal="center"/>
      <protection/>
    </xf>
    <xf numFmtId="178" fontId="9" fillId="0" borderId="21" xfId="0" applyNumberFormat="1" applyFont="1" applyFill="1" applyBorder="1" applyAlignment="1" applyProtection="1">
      <alignment horizontal="center"/>
      <protection/>
    </xf>
    <xf numFmtId="178" fontId="9" fillId="0" borderId="22" xfId="0" applyNumberFormat="1" applyFont="1" applyFill="1" applyBorder="1" applyAlignment="1" applyProtection="1">
      <alignment horizontal="center"/>
      <protection/>
    </xf>
    <xf numFmtId="0" fontId="9" fillId="0" borderId="14" xfId="0" applyFont="1" applyFill="1" applyBorder="1" applyAlignment="1" applyProtection="1">
      <alignment horizontal="center"/>
      <protection/>
    </xf>
    <xf numFmtId="0" fontId="9" fillId="0" borderId="15" xfId="0" applyFont="1" applyFill="1" applyBorder="1" applyAlignment="1" applyProtection="1">
      <alignment horizontal="center"/>
      <protection/>
    </xf>
    <xf numFmtId="0" fontId="6" fillId="0" borderId="55" xfId="57" applyFill="1" applyBorder="1" applyAlignment="1" applyProtection="1">
      <alignment horizontal="center"/>
      <protection/>
    </xf>
    <xf numFmtId="173" fontId="9" fillId="33" borderId="29" xfId="24" applyNumberFormat="1" applyFont="1" applyFill="1" applyBorder="1" applyAlignment="1" applyProtection="1">
      <alignment horizontal="center" vertical="center"/>
      <protection locked="0"/>
    </xf>
    <xf numFmtId="176" fontId="9" fillId="33" borderId="11" xfId="24" applyNumberFormat="1" applyFont="1" applyFill="1" applyBorder="1" applyAlignment="1" applyProtection="1">
      <alignment horizontal="center" vertical="center"/>
      <protection locked="0"/>
    </xf>
    <xf numFmtId="0" fontId="9" fillId="33" borderId="11" xfId="24" applyFont="1" applyFill="1" applyBorder="1" applyAlignment="1" applyProtection="1">
      <alignment horizontal="center" vertical="center"/>
      <protection locked="0"/>
    </xf>
    <xf numFmtId="9" fontId="9" fillId="33" borderId="11" xfId="24" applyNumberFormat="1" applyFont="1" applyFill="1" applyBorder="1" applyAlignment="1" applyProtection="1">
      <alignment horizontal="center" vertical="center"/>
      <protection locked="0"/>
    </xf>
    <xf numFmtId="0" fontId="9" fillId="33" borderId="11" xfId="24" applyFont="1" applyFill="1" applyBorder="1" applyAlignment="1" applyProtection="1">
      <alignment horizontal="center" vertical="center"/>
      <protection locked="0"/>
    </xf>
    <xf numFmtId="180" fontId="9" fillId="33" borderId="11" xfId="24" applyNumberFormat="1" applyFont="1" applyFill="1" applyBorder="1" applyAlignment="1" applyProtection="1">
      <alignment horizontal="center" vertical="center"/>
      <protection locked="0"/>
    </xf>
    <xf numFmtId="9" fontId="0" fillId="33" borderId="26" xfId="65" applyFont="1" applyFill="1" applyBorder="1" applyAlignment="1" applyProtection="1">
      <alignment vertical="center"/>
      <protection locked="0"/>
    </xf>
    <xf numFmtId="0" fontId="0" fillId="33" borderId="11" xfId="0" applyFont="1" applyFill="1" applyBorder="1" applyAlignment="1" applyProtection="1">
      <alignment horizontal="center" vertical="center"/>
      <protection locked="0"/>
    </xf>
    <xf numFmtId="10" fontId="0" fillId="33" borderId="50" xfId="0" applyNumberFormat="1" applyFont="1" applyFill="1" applyBorder="1" applyAlignment="1" applyProtection="1">
      <alignment vertical="center"/>
      <protection locked="0"/>
    </xf>
    <xf numFmtId="172" fontId="0" fillId="33" borderId="50" xfId="0" applyNumberFormat="1" applyFont="1" applyFill="1" applyBorder="1" applyAlignment="1" applyProtection="1">
      <alignment vertical="center"/>
      <protection locked="0"/>
    </xf>
    <xf numFmtId="0" fontId="0" fillId="33" borderId="50" xfId="0" applyFont="1" applyFill="1" applyBorder="1" applyAlignment="1" applyProtection="1">
      <alignment horizontal="center" vertical="center"/>
      <protection locked="0"/>
    </xf>
    <xf numFmtId="0" fontId="0" fillId="33" borderId="50" xfId="0" applyFont="1" applyFill="1" applyBorder="1" applyAlignment="1" applyProtection="1">
      <alignment vertical="center"/>
      <protection locked="0"/>
    </xf>
    <xf numFmtId="0" fontId="6" fillId="0" borderId="51" xfId="57"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69" xfId="0" applyFont="1" applyFill="1" applyBorder="1" applyAlignment="1" applyProtection="1">
      <alignment horizontal="left" vertical="center" wrapText="1"/>
      <protection locked="0"/>
    </xf>
    <xf numFmtId="0" fontId="6" fillId="0" borderId="81" xfId="57" applyFill="1" applyBorder="1" applyAlignment="1" applyProtection="1">
      <alignment horizontal="left" vertical="center" wrapText="1"/>
      <protection locked="0"/>
    </xf>
    <xf numFmtId="0" fontId="2" fillId="0" borderId="76" xfId="0" applyFont="1" applyFill="1" applyBorder="1" applyAlignment="1" applyProtection="1">
      <alignment horizontal="left" vertical="center" wrapText="1"/>
      <protection locked="0"/>
    </xf>
    <xf numFmtId="0" fontId="2" fillId="0" borderId="77"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73" xfId="0" applyFont="1" applyFill="1" applyBorder="1" applyAlignment="1" applyProtection="1">
      <alignment horizontal="left" vertical="center" wrapText="1"/>
      <protection locked="0"/>
    </xf>
    <xf numFmtId="0" fontId="2" fillId="0" borderId="74" xfId="0"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0" fillId="33" borderId="82" xfId="0" applyFont="1" applyFill="1" applyBorder="1" applyAlignment="1" applyProtection="1">
      <alignment horizontal="center" vertical="center"/>
      <protection locked="0"/>
    </xf>
    <xf numFmtId="10" fontId="0" fillId="33" borderId="60" xfId="0" applyNumberFormat="1" applyFont="1" applyFill="1" applyBorder="1" applyAlignment="1" applyProtection="1">
      <alignment vertical="center"/>
      <protection locked="0"/>
    </xf>
    <xf numFmtId="172" fontId="0" fillId="33" borderId="60" xfId="0" applyNumberFormat="1" applyFont="1" applyFill="1" applyBorder="1" applyAlignment="1" applyProtection="1">
      <alignment vertical="center"/>
      <protection locked="0"/>
    </xf>
    <xf numFmtId="0" fontId="0" fillId="33" borderId="60" xfId="0" applyFont="1" applyFill="1" applyBorder="1" applyAlignment="1" applyProtection="1">
      <alignment horizontal="center" vertical="center"/>
      <protection locked="0"/>
    </xf>
    <xf numFmtId="0" fontId="0" fillId="33" borderId="60" xfId="0" applyFont="1" applyFill="1" applyBorder="1" applyAlignment="1" applyProtection="1">
      <alignment vertical="center"/>
      <protection locked="0"/>
    </xf>
    <xf numFmtId="10" fontId="1" fillId="33" borderId="19" xfId="62" applyNumberFormat="1" applyFont="1" applyFill="1" applyBorder="1" applyAlignment="1" applyProtection="1">
      <alignment horizontal="right" vertical="center"/>
      <protection locked="0"/>
    </xf>
    <xf numFmtId="10" fontId="1" fillId="33" borderId="20" xfId="62" applyNumberFormat="1" applyFont="1" applyFill="1" applyBorder="1" applyAlignment="1" applyProtection="1">
      <alignment horizontal="right" vertical="center"/>
      <protection locked="0"/>
    </xf>
    <xf numFmtId="10" fontId="1" fillId="33" borderId="43" xfId="62" applyNumberFormat="1" applyFont="1" applyFill="1" applyBorder="1" applyAlignment="1" applyProtection="1">
      <alignment horizontal="right" vertical="center"/>
      <protection locked="0"/>
    </xf>
    <xf numFmtId="0" fontId="0" fillId="30" borderId="0" xfId="0" applyFont="1" applyFill="1" applyAlignment="1" applyProtection="1">
      <alignment vertical="center"/>
      <protection/>
    </xf>
    <xf numFmtId="0" fontId="0" fillId="30" borderId="0" xfId="0" applyFont="1" applyFill="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5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1" xfId="0" applyFont="1" applyFill="1" applyBorder="1" applyAlignment="1" applyProtection="1">
      <alignment horizontal="right" vertical="center"/>
      <protection/>
    </xf>
    <xf numFmtId="14" fontId="0" fillId="0" borderId="11" xfId="0" applyNumberFormat="1"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36" fillId="32" borderId="10" xfId="24" applyFont="1" applyFill="1" applyBorder="1" applyAlignment="1" applyProtection="1">
      <alignment horizontal="center" vertical="center"/>
      <protection/>
    </xf>
    <xf numFmtId="0" fontId="36" fillId="32" borderId="12" xfId="24" applyFont="1" applyFill="1" applyBorder="1" applyAlignment="1" applyProtection="1">
      <alignment horizontal="center" vertical="center"/>
      <protection/>
    </xf>
    <xf numFmtId="0" fontId="36" fillId="32" borderId="13" xfId="24" applyFont="1" applyFill="1" applyBorder="1" applyAlignment="1" applyProtection="1">
      <alignment horizontal="center" vertical="center"/>
      <protection/>
    </xf>
    <xf numFmtId="0" fontId="9" fillId="0" borderId="15" xfId="36" applyFont="1" applyFill="1" applyBorder="1" applyAlignment="1" applyProtection="1">
      <alignment vertical="center"/>
      <protection/>
    </xf>
    <xf numFmtId="0" fontId="9" fillId="30" borderId="0" xfId="36" applyFont="1" applyFill="1" applyAlignment="1" applyProtection="1">
      <alignment vertical="center"/>
      <protection/>
    </xf>
    <xf numFmtId="0" fontId="0" fillId="0" borderId="51" xfId="0" applyFont="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3" fillId="0" borderId="83"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protection/>
    </xf>
    <xf numFmtId="0" fontId="0" fillId="0" borderId="42" xfId="0" applyFont="1" applyFill="1" applyBorder="1" applyAlignment="1" applyProtection="1">
      <alignment vertical="center"/>
      <protection/>
    </xf>
    <xf numFmtId="0" fontId="0" fillId="0" borderId="42" xfId="0" applyFont="1" applyFill="1" applyBorder="1" applyAlignment="1" applyProtection="1">
      <alignment horizontal="center" vertical="center"/>
      <protection/>
    </xf>
    <xf numFmtId="0" fontId="11" fillId="0" borderId="42"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0" fillId="0" borderId="53" xfId="0" applyFont="1" applyFill="1" applyBorder="1" applyAlignment="1" applyProtection="1">
      <alignment horizontal="center" vertical="center"/>
      <protection/>
    </xf>
    <xf numFmtId="0" fontId="0" fillId="0" borderId="50" xfId="0" applyFont="1" applyFill="1" applyBorder="1" applyAlignment="1" applyProtection="1">
      <alignment vertical="center"/>
      <protection/>
    </xf>
    <xf numFmtId="0" fontId="0" fillId="0" borderId="50" xfId="0" applyFont="1" applyFill="1" applyBorder="1" applyAlignment="1" applyProtection="1">
      <alignment horizontal="center" vertical="center"/>
      <protection/>
    </xf>
    <xf numFmtId="0" fontId="0" fillId="0" borderId="50"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30" borderId="0" xfId="0" applyFont="1" applyFill="1" applyBorder="1" applyAlignment="1" applyProtection="1">
      <alignment vertical="center"/>
      <protection/>
    </xf>
    <xf numFmtId="0" fontId="0" fillId="0" borderId="50" xfId="0" applyFont="1" applyFill="1" applyBorder="1" applyAlignment="1" applyProtection="1">
      <alignment horizontal="center" vertical="center" wrapText="1"/>
      <protection/>
    </xf>
    <xf numFmtId="0" fontId="11" fillId="0" borderId="50"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protection/>
    </xf>
    <xf numFmtId="0" fontId="0" fillId="0" borderId="50" xfId="0" applyFont="1" applyFill="1" applyBorder="1" applyAlignment="1" applyProtection="1">
      <alignment horizontal="left" vertical="center"/>
      <protection/>
    </xf>
    <xf numFmtId="0" fontId="0" fillId="0" borderId="26"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76" xfId="0" applyFont="1" applyFill="1" applyBorder="1" applyAlignment="1" applyProtection="1">
      <alignment horizontal="left" vertical="center"/>
      <protection/>
    </xf>
    <xf numFmtId="0" fontId="0" fillId="0" borderId="77" xfId="0" applyFont="1" applyFill="1" applyBorder="1" applyAlignment="1" applyProtection="1">
      <alignment horizontal="left" vertical="center"/>
      <protection/>
    </xf>
    <xf numFmtId="0" fontId="4" fillId="0" borderId="84" xfId="0" applyFont="1" applyFill="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0" fillId="0" borderId="52" xfId="0" applyFont="1" applyFill="1" applyBorder="1" applyAlignment="1" applyProtection="1" quotePrefix="1">
      <alignment vertical="center"/>
      <protection/>
    </xf>
    <xf numFmtId="0" fontId="0" fillId="0" borderId="52" xfId="0" applyFont="1" applyFill="1" applyBorder="1" applyAlignment="1" applyProtection="1">
      <alignment vertical="center"/>
      <protection/>
    </xf>
    <xf numFmtId="0" fontId="4" fillId="0" borderId="85" xfId="0" applyFont="1" applyFill="1" applyBorder="1" applyAlignment="1" applyProtection="1">
      <alignment horizontal="center" vertical="center"/>
      <protection/>
    </xf>
    <xf numFmtId="0" fontId="0" fillId="0" borderId="73" xfId="0" applyFont="1" applyFill="1" applyBorder="1" applyAlignment="1" applyProtection="1">
      <alignment vertical="center"/>
      <protection/>
    </xf>
    <xf numFmtId="0" fontId="0" fillId="0" borderId="74" xfId="0" applyFont="1" applyFill="1" applyBorder="1" applyAlignment="1" applyProtection="1">
      <alignment vertical="center"/>
      <protection/>
    </xf>
    <xf numFmtId="0" fontId="0" fillId="0" borderId="75" xfId="0" applyFont="1" applyFill="1" applyBorder="1" applyAlignment="1" applyProtection="1">
      <alignment horizontal="left" vertical="center" wrapText="1"/>
      <protection/>
    </xf>
    <xf numFmtId="0" fontId="0" fillId="0" borderId="76" xfId="0" applyFont="1" applyFill="1" applyBorder="1" applyAlignment="1" applyProtection="1">
      <alignment horizontal="left" vertical="center" wrapText="1"/>
      <protection/>
    </xf>
    <xf numFmtId="0" fontId="0" fillId="0" borderId="77" xfId="0" applyFont="1" applyFill="1" applyBorder="1" applyAlignment="1" applyProtection="1">
      <alignment horizontal="left" vertical="center" wrapText="1"/>
      <protection/>
    </xf>
    <xf numFmtId="0" fontId="0" fillId="0" borderId="84" xfId="0" applyFont="1" applyFill="1" applyBorder="1" applyAlignment="1" applyProtection="1">
      <alignment horizontal="center" vertical="center"/>
      <protection/>
    </xf>
    <xf numFmtId="0" fontId="0" fillId="0" borderId="72" xfId="0" applyFont="1" applyFill="1" applyBorder="1" applyAlignment="1" applyProtection="1">
      <alignment horizontal="left" vertical="center" wrapText="1"/>
      <protection/>
    </xf>
    <xf numFmtId="0" fontId="0" fillId="0" borderId="73" xfId="0" applyFont="1" applyFill="1" applyBorder="1" applyAlignment="1" applyProtection="1">
      <alignment horizontal="left" vertical="center" wrapText="1"/>
      <protection/>
    </xf>
    <xf numFmtId="0" fontId="0" fillId="0" borderId="74"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69" xfId="0" applyFont="1" applyFill="1" applyBorder="1" applyAlignment="1" applyProtection="1">
      <alignment horizontal="center" vertical="center" wrapText="1"/>
      <protection/>
    </xf>
    <xf numFmtId="0" fontId="0" fillId="0" borderId="85" xfId="0" applyFont="1" applyFill="1" applyBorder="1" applyAlignment="1" applyProtection="1">
      <alignment horizontal="center" vertical="center"/>
      <protection/>
    </xf>
    <xf numFmtId="0" fontId="0" fillId="0" borderId="76" xfId="0" applyFont="1" applyFill="1" applyBorder="1" applyAlignment="1" applyProtection="1">
      <alignment vertical="center"/>
      <protection/>
    </xf>
    <xf numFmtId="0" fontId="0" fillId="0" borderId="77"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5" xfId="45"/>
    <cellStyle name="Currency" xfId="46"/>
    <cellStyle name="Currency [0]" xfId="47"/>
    <cellStyle name="Currency 2" xfId="48"/>
    <cellStyle name="Currency 5"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te" xfId="63"/>
    <cellStyle name="Output" xfId="64"/>
    <cellStyle name="Percent" xfId="65"/>
    <cellStyle name="Percent 2" xfId="66"/>
    <cellStyle name="Title" xfId="67"/>
    <cellStyle name="Total" xfId="68"/>
    <cellStyle name="Warning Text" xfId="69"/>
  </cellStyles>
  <dxfs count="2">
    <dxf>
      <font>
        <color rgb="FF9C6500"/>
      </font>
      <fill>
        <patternFill>
          <bgColor rgb="FFFFEB9C"/>
        </patternFill>
      </fill>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085"/>
          <c:w val="0.70975"/>
          <c:h val="0.91925"/>
        </c:manualLayout>
      </c:layout>
      <c:scatterChart>
        <c:scatterStyle val="lineMarker"/>
        <c:varyColors val="0"/>
        <c:ser>
          <c:idx val="0"/>
          <c:order val="0"/>
          <c:tx>
            <c:strRef>
              <c:f>'5.Projected Savings'!$D$69</c:f>
              <c:strCache>
                <c:ptCount val="1"/>
                <c:pt idx="0">
                  <c:v>Total cumulative CO2 savings(kg)</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'5.Projected Savings'!$F$27:$J$27</c:f>
              <c:strCache>
                <c:ptCount val="5"/>
                <c:pt idx="0">
                  <c:v>Year 1</c:v>
                </c:pt>
                <c:pt idx="1">
                  <c:v>Year 2</c:v>
                </c:pt>
                <c:pt idx="2">
                  <c:v>Year 3</c:v>
                </c:pt>
                <c:pt idx="3">
                  <c:v>Year 4</c:v>
                </c:pt>
                <c:pt idx="4">
                  <c:v>Year 5</c:v>
                </c:pt>
              </c:strCache>
            </c:strRef>
          </c:xVal>
          <c:yVal>
            <c:numRef>
              <c:f>'5.Projected Savings'!$F$69:$J$69</c:f>
              <c:numCache>
                <c:ptCount val="5"/>
                <c:pt idx="0">
                  <c:v>279.70258891544665</c:v>
                </c:pt>
                <c:pt idx="1">
                  <c:v>559.4051778308933</c:v>
                </c:pt>
                <c:pt idx="2">
                  <c:v>839.10776674634</c:v>
                </c:pt>
                <c:pt idx="3">
                  <c:v>1118.8103556617866</c:v>
                </c:pt>
                <c:pt idx="4">
                  <c:v>1398.5129445772332</c:v>
                </c:pt>
              </c:numCache>
            </c:numRef>
          </c:yVal>
          <c:smooth val="0"/>
        </c:ser>
        <c:axId val="59505200"/>
        <c:axId val="65784753"/>
      </c:scatterChart>
      <c:scatterChart>
        <c:scatterStyle val="lineMarker"/>
        <c:varyColors val="0"/>
        <c:ser>
          <c:idx val="1"/>
          <c:order val="1"/>
          <c:tx>
            <c:strRef>
              <c:f>'5.Projected Savings'!$D$71</c:f>
              <c:strCache>
                <c:ptCount val="1"/>
                <c:pt idx="0">
                  <c:v>Total cumulative SO2 savings (kg)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'5.Projected Savings'!$F$27:$J$27</c:f>
              <c:strCache>
                <c:ptCount val="5"/>
                <c:pt idx="0">
                  <c:v>Year 1</c:v>
                </c:pt>
                <c:pt idx="1">
                  <c:v>Year 2</c:v>
                </c:pt>
                <c:pt idx="2">
                  <c:v>Year 3</c:v>
                </c:pt>
                <c:pt idx="3">
                  <c:v>Year 4</c:v>
                </c:pt>
                <c:pt idx="4">
                  <c:v>Year 5</c:v>
                </c:pt>
              </c:strCache>
            </c:strRef>
          </c:xVal>
          <c:yVal>
            <c:numRef>
              <c:f>'5.Projected Savings'!$F$71:$J$71</c:f>
              <c:numCache>
                <c:ptCount val="5"/>
                <c:pt idx="0">
                  <c:v>1.6167779708155514</c:v>
                </c:pt>
                <c:pt idx="1">
                  <c:v>3.233555941631103</c:v>
                </c:pt>
                <c:pt idx="2">
                  <c:v>4.850333912446654</c:v>
                </c:pt>
                <c:pt idx="3">
                  <c:v>6.467111883262206</c:v>
                </c:pt>
                <c:pt idx="4">
                  <c:v>8.083889854077757</c:v>
                </c:pt>
              </c:numCache>
            </c:numRef>
          </c:yVal>
          <c:smooth val="0"/>
        </c:ser>
        <c:ser>
          <c:idx val="2"/>
          <c:order val="2"/>
          <c:tx>
            <c:strRef>
              <c:f>'5.Projected Savings'!$D$73</c:f>
              <c:strCache>
                <c:ptCount val="1"/>
                <c:pt idx="0">
                  <c:v>Total cumulative NOx savings (kg)</c:v>
                </c:pt>
              </c:strCache>
            </c:strRef>
          </c:tx>
          <c:spPr>
            <a:ln w="254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0713A"/>
                </a:solidFill>
              </a:ln>
            </c:spPr>
          </c:marker>
          <c:xVal>
            <c:strRef>
              <c:f>'5.Projected Savings'!$F$27:$J$27</c:f>
              <c:strCache>
                <c:ptCount val="5"/>
                <c:pt idx="0">
                  <c:v>Year 1</c:v>
                </c:pt>
                <c:pt idx="1">
                  <c:v>Year 2</c:v>
                </c:pt>
                <c:pt idx="2">
                  <c:v>Year 3</c:v>
                </c:pt>
                <c:pt idx="3">
                  <c:v>Year 4</c:v>
                </c:pt>
                <c:pt idx="4">
                  <c:v>Year 5</c:v>
                </c:pt>
              </c:strCache>
            </c:strRef>
          </c:xVal>
          <c:yVal>
            <c:numRef>
              <c:f>'5.Projected Savings'!$F$73:$J$73</c:f>
              <c:numCache>
                <c:ptCount val="5"/>
                <c:pt idx="0">
                  <c:v>0.7460532593291118</c:v>
                </c:pt>
                <c:pt idx="1">
                  <c:v>1.4921065186582236</c:v>
                </c:pt>
                <c:pt idx="2">
                  <c:v>2.2381597779873355</c:v>
                </c:pt>
                <c:pt idx="3">
                  <c:v>2.9842130373164473</c:v>
                </c:pt>
                <c:pt idx="4">
                  <c:v>3.730266296645559</c:v>
                </c:pt>
              </c:numCache>
            </c:numRef>
          </c:yVal>
          <c:smooth val="0"/>
        </c:ser>
        <c:axId val="55191866"/>
        <c:axId val="26964747"/>
      </c:scatterChart>
      <c:valAx>
        <c:axId val="59505200"/>
        <c:scaling>
          <c:orientation val="minMax"/>
        </c:scaling>
        <c:axPos val="b"/>
        <c:title>
          <c:tx>
            <c:rich>
              <a:bodyPr vert="horz" rot="0" anchor="ctr"/>
              <a:lstStyle/>
              <a:p>
                <a:pPr algn="ctr">
                  <a:defRPr/>
                </a:pPr>
                <a:r>
                  <a:rPr lang="en-US" cap="none" sz="1050" b="1" i="0" u="none" baseline="0">
                    <a:solidFill>
                      <a:srgbClr val="000000"/>
                    </a:solidFill>
                  </a:rPr>
                  <a:t>Time (years)</a:t>
                </a:r>
              </a:p>
            </c:rich>
          </c:tx>
          <c:layout>
            <c:manualLayout>
              <c:xMode val="factor"/>
              <c:yMode val="factor"/>
              <c:x val="0"/>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784753"/>
        <c:crosses val="autoZero"/>
        <c:crossBetween val="midCat"/>
        <c:dispUnits/>
      </c:valAx>
      <c:valAx>
        <c:axId val="65784753"/>
        <c:scaling>
          <c:orientation val="minMax"/>
        </c:scaling>
        <c:axPos val="l"/>
        <c:title>
          <c:tx>
            <c:rich>
              <a:bodyPr vert="horz" rot="-5400000" anchor="ctr"/>
              <a:lstStyle/>
              <a:p>
                <a:pPr algn="ctr">
                  <a:defRPr/>
                </a:pPr>
                <a:r>
                  <a:rPr lang="en-US" cap="none" sz="1050" b="1" i="0" u="none" baseline="0">
                    <a:solidFill>
                      <a:srgbClr val="000000"/>
                    </a:solidFill>
                  </a:rPr>
                  <a:t>CO2 savings (kg)</a:t>
                </a:r>
              </a:p>
            </c:rich>
          </c:tx>
          <c:layout>
            <c:manualLayout>
              <c:xMode val="factor"/>
              <c:yMode val="factor"/>
              <c:x val="-0.0002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05200"/>
        <c:crosses val="autoZero"/>
        <c:crossBetween val="midCat"/>
        <c:dispUnits/>
      </c:valAx>
      <c:valAx>
        <c:axId val="55191866"/>
        <c:scaling>
          <c:orientation val="minMax"/>
        </c:scaling>
        <c:axPos val="b"/>
        <c:delete val="1"/>
        <c:majorTickMark val="out"/>
        <c:minorTickMark val="none"/>
        <c:tickLblPos val="none"/>
        <c:crossAx val="26964747"/>
        <c:crosses val="max"/>
        <c:crossBetween val="midCat"/>
        <c:dispUnits/>
      </c:valAx>
      <c:valAx>
        <c:axId val="26964747"/>
        <c:scaling>
          <c:orientation val="minMax"/>
        </c:scaling>
        <c:axPos val="l"/>
        <c:title>
          <c:tx>
            <c:rich>
              <a:bodyPr vert="horz" rot="-5400000" anchor="ctr"/>
              <a:lstStyle/>
              <a:p>
                <a:pPr algn="ctr">
                  <a:defRPr/>
                </a:pPr>
                <a:r>
                  <a:rPr lang="en-US" cap="none" sz="1050" b="1" i="0" u="none" baseline="0">
                    <a:solidFill>
                      <a:srgbClr val="000000"/>
                    </a:solidFill>
                  </a:rPr>
                  <a:t>SOx and NOx savings (kg)</a:t>
                </a:r>
              </a:p>
            </c:rich>
          </c:tx>
          <c:layout>
            <c:manualLayout>
              <c:xMode val="factor"/>
              <c:yMode val="factor"/>
              <c:x val="0.00025"/>
              <c:y val="0.006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191866"/>
        <c:crosses val="max"/>
        <c:crossBetween val="midCat"/>
        <c:dispUnits/>
      </c:valAx>
      <c:spPr>
        <a:solidFill>
          <a:srgbClr val="FFFFFF"/>
        </a:solidFill>
        <a:ln w="3175">
          <a:noFill/>
        </a:ln>
      </c:spPr>
    </c:plotArea>
    <c:legend>
      <c:legendPos val="r"/>
      <c:layout>
        <c:manualLayout>
          <c:xMode val="edge"/>
          <c:yMode val="edge"/>
          <c:x val="0.79075"/>
          <c:y val="0.4095"/>
          <c:w val="0.2045"/>
          <c:h val="0.1712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0775"/>
          <c:w val="0.78075"/>
          <c:h val="0.9645"/>
        </c:manualLayout>
      </c:layout>
      <c:barChart>
        <c:barDir val="col"/>
        <c:grouping val="clustered"/>
        <c:varyColors val="0"/>
        <c:ser>
          <c:idx val="0"/>
          <c:order val="0"/>
          <c:tx>
            <c:strRef>
              <c:f>'5.Projected Savings'!$D$55</c:f>
              <c:strCache>
                <c:ptCount val="1"/>
                <c:pt idx="0">
                  <c:v>Annual net cash flow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Savings'!$E$27:$J$27</c:f>
              <c:strCache>
                <c:ptCount val="6"/>
                <c:pt idx="0">
                  <c:v>Baseline</c:v>
                </c:pt>
                <c:pt idx="1">
                  <c:v>Year 1</c:v>
                </c:pt>
                <c:pt idx="2">
                  <c:v>Year 2</c:v>
                </c:pt>
                <c:pt idx="3">
                  <c:v>Year 3</c:v>
                </c:pt>
                <c:pt idx="4">
                  <c:v>Year 4</c:v>
                </c:pt>
                <c:pt idx="5">
                  <c:v>Year 5</c:v>
                </c:pt>
              </c:strCache>
            </c:strRef>
          </c:cat>
          <c:val>
            <c:numRef>
              <c:f>'5.Projected Savings'!$E$55:$J$55</c:f>
              <c:numCache>
                <c:ptCount val="6"/>
                <c:pt idx="0">
                  <c:v>-363</c:v>
                </c:pt>
                <c:pt idx="1">
                  <c:v>111.91671291930487</c:v>
                </c:pt>
                <c:pt idx="2">
                  <c:v>111.91671291930487</c:v>
                </c:pt>
                <c:pt idx="3">
                  <c:v>111.91671291930487</c:v>
                </c:pt>
                <c:pt idx="4">
                  <c:v>111.91671291930487</c:v>
                </c:pt>
                <c:pt idx="5">
                  <c:v>111.91671291930487</c:v>
                </c:pt>
              </c:numCache>
            </c:numRef>
          </c:val>
        </c:ser>
        <c:axId val="41356132"/>
        <c:axId val="36660869"/>
      </c:barChart>
      <c:scatterChart>
        <c:scatterStyle val="smoothMarker"/>
        <c:varyColors val="0"/>
        <c:ser>
          <c:idx val="1"/>
          <c:order val="1"/>
          <c:tx>
            <c:strRef>
              <c:f>'5.Projected Savings'!$D$56</c:f>
              <c:strCache>
                <c:ptCount val="1"/>
                <c:pt idx="0">
                  <c:v>Cumulative net cash flow</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'5.Projected Savings'!$E$27:$J$27</c:f>
              <c:strCache>
                <c:ptCount val="6"/>
                <c:pt idx="0">
                  <c:v>Baseline</c:v>
                </c:pt>
                <c:pt idx="1">
                  <c:v>Year 1</c:v>
                </c:pt>
                <c:pt idx="2">
                  <c:v>Year 2</c:v>
                </c:pt>
                <c:pt idx="3">
                  <c:v>Year 3</c:v>
                </c:pt>
                <c:pt idx="4">
                  <c:v>Year 4</c:v>
                </c:pt>
                <c:pt idx="5">
                  <c:v>Year 5</c:v>
                </c:pt>
              </c:strCache>
            </c:strRef>
          </c:xVal>
          <c:yVal>
            <c:numRef>
              <c:f>'5.Projected Savings'!$E$56:$J$56</c:f>
              <c:numCache>
                <c:ptCount val="6"/>
                <c:pt idx="0">
                  <c:v>-363</c:v>
                </c:pt>
                <c:pt idx="1">
                  <c:v>-251.08328708069513</c:v>
                </c:pt>
                <c:pt idx="2">
                  <c:v>-139.16657416139026</c:v>
                </c:pt>
                <c:pt idx="3">
                  <c:v>-27.249861242085387</c:v>
                </c:pt>
                <c:pt idx="4">
                  <c:v>84.66685167721948</c:v>
                </c:pt>
                <c:pt idx="5">
                  <c:v>196.58356459652435</c:v>
                </c:pt>
              </c:numCache>
            </c:numRef>
          </c:yVal>
          <c:smooth val="1"/>
        </c:ser>
        <c:axId val="41356132"/>
        <c:axId val="36660869"/>
      </c:scatterChart>
      <c:catAx>
        <c:axId val="41356132"/>
        <c:scaling>
          <c:orientation val="minMax"/>
        </c:scaling>
        <c:axPos val="b"/>
        <c:title>
          <c:tx>
            <c:rich>
              <a:bodyPr vert="horz" rot="0" anchor="ctr"/>
              <a:lstStyle/>
              <a:p>
                <a:pPr algn="ctr">
                  <a:defRPr/>
                </a:pPr>
                <a:r>
                  <a:rPr lang="en-US" cap="none" sz="1050" b="1" i="0" u="none" baseline="0">
                    <a:solidFill>
                      <a:srgbClr val="000000"/>
                    </a:solidFill>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660869"/>
        <c:crosses val="autoZero"/>
        <c:auto val="1"/>
        <c:lblOffset val="100"/>
        <c:tickLblSkip val="1"/>
        <c:noMultiLvlLbl val="0"/>
      </c:catAx>
      <c:valAx>
        <c:axId val="36660869"/>
        <c:scaling>
          <c:orientation val="minMax"/>
        </c:scaling>
        <c:axPos val="l"/>
        <c:title>
          <c:tx>
            <c:rich>
              <a:bodyPr vert="horz" rot="-5400000" anchor="ctr"/>
              <a:lstStyle/>
              <a:p>
                <a:pPr algn="ctr">
                  <a:defRPr/>
                </a:pPr>
                <a:r>
                  <a:rPr lang="en-US" cap="none" sz="1050" b="1" i="0" u="none" baseline="0">
                    <a:solidFill>
                      <a:srgbClr val="000000"/>
                    </a:solidFill>
                  </a:rPr>
                  <a:t>Cash flow ($)</a:t>
                </a:r>
              </a:p>
            </c:rich>
          </c:tx>
          <c:layout>
            <c:manualLayout>
              <c:xMode val="factor"/>
              <c:yMode val="factor"/>
              <c:x val="-0.000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56132"/>
        <c:crossesAt val="1"/>
        <c:crossBetween val="between"/>
        <c:dispUnits/>
      </c:valAx>
      <c:spPr>
        <a:solidFill>
          <a:srgbClr val="FFFFFF"/>
        </a:solidFill>
        <a:ln w="3175">
          <a:noFill/>
        </a:ln>
      </c:spPr>
    </c:plotArea>
    <c:legend>
      <c:legendPos val="r"/>
      <c:layout>
        <c:manualLayout>
          <c:xMode val="edge"/>
          <c:yMode val="edge"/>
          <c:x val="0.83275"/>
          <c:y val="0.44275"/>
          <c:w val="0.1625"/>
          <c:h val="0.1077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45</xdr:row>
      <xdr:rowOff>19050</xdr:rowOff>
    </xdr:from>
    <xdr:to>
      <xdr:col>10</xdr:col>
      <xdr:colOff>1038225</xdr:colOff>
      <xdr:row>100</xdr:row>
      <xdr:rowOff>114300</xdr:rowOff>
    </xdr:to>
    <xdr:pic>
      <xdr:nvPicPr>
        <xdr:cNvPr id="1" name="Picture 76"/>
        <xdr:cNvPicPr preferRelativeResize="1">
          <a:picLocks noChangeAspect="1"/>
        </xdr:cNvPicPr>
      </xdr:nvPicPr>
      <xdr:blipFill>
        <a:blip r:embed="rId1"/>
        <a:srcRect l="4023" t="19572" r="48858" b="13746"/>
        <a:stretch>
          <a:fillRect/>
        </a:stretch>
      </xdr:blipFill>
      <xdr:spPr>
        <a:xfrm>
          <a:off x="476250" y="8334375"/>
          <a:ext cx="11458575" cy="9001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58</xdr:row>
      <xdr:rowOff>114300</xdr:rowOff>
    </xdr:from>
    <xdr:to>
      <xdr:col>13</xdr:col>
      <xdr:colOff>504825</xdr:colOff>
      <xdr:row>82</xdr:row>
      <xdr:rowOff>123825</xdr:rowOff>
    </xdr:to>
    <xdr:graphicFrame>
      <xdr:nvGraphicFramePr>
        <xdr:cNvPr id="1" name="Chart 3"/>
        <xdr:cNvGraphicFramePr/>
      </xdr:nvGraphicFramePr>
      <xdr:xfrm>
        <a:off x="552450" y="10410825"/>
        <a:ext cx="10096500" cy="392430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31</xdr:row>
      <xdr:rowOff>152400</xdr:rowOff>
    </xdr:from>
    <xdr:to>
      <xdr:col>13</xdr:col>
      <xdr:colOff>523875</xdr:colOff>
      <xdr:row>57</xdr:row>
      <xdr:rowOff>152400</xdr:rowOff>
    </xdr:to>
    <xdr:graphicFrame>
      <xdr:nvGraphicFramePr>
        <xdr:cNvPr id="2" name="Chart 4"/>
        <xdr:cNvGraphicFramePr/>
      </xdr:nvGraphicFramePr>
      <xdr:xfrm>
        <a:off x="552450" y="6048375"/>
        <a:ext cx="10115550" cy="4238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uildyourowncomputer.com/page/B/PROD/27561I" TargetMode="External" /><Relationship Id="rId2" Type="http://schemas.openxmlformats.org/officeDocument/2006/relationships/hyperlink" Target="http://www.mwave.com/mwave/SKUSearch_v3.asp?px=FO&amp;scriteria=BA25034" TargetMode="External" /><Relationship Id="rId3" Type="http://schemas.openxmlformats.org/officeDocument/2006/relationships/hyperlink" Target="http://www.ewiz.com/detail.php?name=PS-ZP480B&amp;src=FR&amp;pid=3a51e7d6cac4ce451c06dc2e175e1b3d82655995b565d23a3d2b2c86ae5fb6e3" TargetMode="External" /><Relationship Id="rId4" Type="http://schemas.openxmlformats.org/officeDocument/2006/relationships/hyperlink" Target="http://www.buy.com/retail/product.asp?sku=212637436&amp;listingid=54498680" TargetMode="External" /><Relationship Id="rId5" Type="http://schemas.openxmlformats.org/officeDocument/2006/relationships/hyperlink" Target="http://www.buy.com/retail/product.asp?sku=212637433&amp;listingid=54498681" TargetMode="External" /><Relationship Id="rId6" Type="http://schemas.openxmlformats.org/officeDocument/2006/relationships/hyperlink" Target="http://www.provantage.com/fsp-group-fsp220-60le-80~7FSPG01V.htm" TargetMode="External" /><Relationship Id="rId7" Type="http://schemas.openxmlformats.org/officeDocument/2006/relationships/hyperlink" Target="http://www.ewiz.com/detail.php?p=PS-SS300ET&amp;c=fr&amp;pid=3a51e7d6cac4ce451c06dc2e175e1b3d82655995b565d23a3d2b2c86ae5fb6e3" TargetMode="External" /><Relationship Id="rId8" Type="http://schemas.openxmlformats.org/officeDocument/2006/relationships/hyperlink" Target="http://www.directron.com/spi2501uhb204.html?gsear=1" TargetMode="External" /><Relationship Id="rId9" Type="http://schemas.openxmlformats.org/officeDocument/2006/relationships/hyperlink" Target="http://www.datacenterhardware.com/products/power-supplies-atx-pc-power-supplies-c-80_90/250w-atx12v-80plus-sparkle-power-supply-r-spi250ep-spi-retail-p-238" TargetMode="External" /><Relationship Id="rId10" Type="http://schemas.openxmlformats.org/officeDocument/2006/relationships/hyperlink" Target="http://www.amazon.com/Thermaltake-W0315RU-Toughpower-Spedo-Supply/dp/B002JM1RPE" TargetMode="External" /><Relationship Id="rId11" Type="http://schemas.openxmlformats.org/officeDocument/2006/relationships/hyperlink" Target="http://www.kingstonhydro.com/Commercial/Rates.aspx" TargetMode="External" /><Relationship Id="rId12" Type="http://schemas.openxmlformats.org/officeDocument/2006/relationships/hyperlink" Target="http://www.kingstonhydro.com/Commercial/Rates.aspx%20(2/18/2010)" TargetMode="External" /><Relationship Id="rId1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46"/>
  <sheetViews>
    <sheetView tabSelected="1" workbookViewId="0" topLeftCell="A1">
      <selection activeCell="A1" sqref="A1"/>
    </sheetView>
  </sheetViews>
  <sheetFormatPr defaultColWidth="9.00390625" defaultRowHeight="12.75"/>
  <cols>
    <col min="1" max="2" width="2.625" style="26" customWidth="1"/>
    <col min="3" max="11" width="9.625" style="26" customWidth="1"/>
    <col min="12" max="12" width="2.625" style="26" customWidth="1"/>
    <col min="13" max="16384" width="9.00390625" style="26" customWidth="1"/>
  </cols>
  <sheetData>
    <row r="1" ht="15.75" thickBot="1"/>
    <row r="2" spans="2:12" ht="15.75" thickBot="1">
      <c r="B2" s="6"/>
      <c r="C2" s="40"/>
      <c r="D2" s="40"/>
      <c r="E2" s="40"/>
      <c r="F2" s="40"/>
      <c r="G2" s="40"/>
      <c r="H2" s="40"/>
      <c r="I2" s="40"/>
      <c r="J2" s="40"/>
      <c r="K2" s="40"/>
      <c r="L2" s="42"/>
    </row>
    <row r="3" spans="2:12" ht="23.25">
      <c r="B3" s="38"/>
      <c r="C3" s="366" t="s">
        <v>74</v>
      </c>
      <c r="D3" s="367"/>
      <c r="E3" s="367"/>
      <c r="F3" s="367"/>
      <c r="G3" s="367"/>
      <c r="H3" s="367"/>
      <c r="I3" s="367"/>
      <c r="J3" s="367"/>
      <c r="K3" s="368"/>
      <c r="L3" s="39"/>
    </row>
    <row r="4" spans="2:12" ht="19.5" thickBot="1">
      <c r="B4" s="38"/>
      <c r="C4" s="369" t="s">
        <v>75</v>
      </c>
      <c r="D4" s="370"/>
      <c r="E4" s="370"/>
      <c r="F4" s="370"/>
      <c r="G4" s="370"/>
      <c r="H4" s="370"/>
      <c r="I4" s="370"/>
      <c r="J4" s="370"/>
      <c r="K4" s="371"/>
      <c r="L4" s="39"/>
    </row>
    <row r="5" spans="2:12" ht="15">
      <c r="B5" s="38"/>
      <c r="C5" s="7"/>
      <c r="D5" s="7"/>
      <c r="E5" s="7"/>
      <c r="F5" s="7"/>
      <c r="G5" s="7"/>
      <c r="H5" s="7"/>
      <c r="I5" s="7"/>
      <c r="J5" s="7"/>
      <c r="K5" s="7"/>
      <c r="L5" s="39"/>
    </row>
    <row r="6" spans="2:12" ht="15">
      <c r="B6" s="27"/>
      <c r="C6" s="372" t="s">
        <v>76</v>
      </c>
      <c r="D6" s="373"/>
      <c r="E6" s="373"/>
      <c r="F6" s="373"/>
      <c r="G6" s="373"/>
      <c r="H6" s="374">
        <f ca="1">TODAY()</f>
        <v>38992</v>
      </c>
      <c r="I6" s="373"/>
      <c r="J6" s="373"/>
      <c r="K6" s="375"/>
      <c r="L6" s="28"/>
    </row>
    <row r="7" spans="2:12" ht="15.75" thickBot="1">
      <c r="B7" s="27"/>
      <c r="C7" s="29"/>
      <c r="D7" s="29"/>
      <c r="E7" s="29"/>
      <c r="F7" s="29"/>
      <c r="G7" s="29"/>
      <c r="H7" s="29"/>
      <c r="I7" s="29"/>
      <c r="J7" s="29"/>
      <c r="K7" s="29"/>
      <c r="L7" s="28"/>
    </row>
    <row r="8" spans="2:12" ht="15">
      <c r="B8" s="27"/>
      <c r="C8" s="376" t="s">
        <v>77</v>
      </c>
      <c r="D8" s="377"/>
      <c r="E8" s="377"/>
      <c r="F8" s="377"/>
      <c r="G8" s="377"/>
      <c r="H8" s="377"/>
      <c r="I8" s="377"/>
      <c r="J8" s="377"/>
      <c r="K8" s="378"/>
      <c r="L8" s="28"/>
    </row>
    <row r="9" spans="2:12" ht="15">
      <c r="B9" s="27"/>
      <c r="C9" s="379"/>
      <c r="D9" s="380"/>
      <c r="E9" s="380"/>
      <c r="F9" s="380"/>
      <c r="G9" s="380"/>
      <c r="H9" s="380"/>
      <c r="I9" s="380"/>
      <c r="J9" s="380"/>
      <c r="K9" s="381"/>
      <c r="L9" s="28"/>
    </row>
    <row r="10" spans="2:12" ht="15.75" thickBot="1">
      <c r="B10" s="27"/>
      <c r="C10" s="382" t="s">
        <v>78</v>
      </c>
      <c r="D10" s="383"/>
      <c r="E10" s="383"/>
      <c r="F10" s="383"/>
      <c r="G10" s="383"/>
      <c r="H10" s="384">
        <v>38971</v>
      </c>
      <c r="I10" s="385"/>
      <c r="J10" s="385"/>
      <c r="K10" s="386"/>
      <c r="L10" s="28"/>
    </row>
    <row r="11" spans="2:12" ht="15.75" thickBot="1">
      <c r="B11" s="27"/>
      <c r="C11" s="35"/>
      <c r="D11" s="35"/>
      <c r="E11" s="35"/>
      <c r="F11" s="35"/>
      <c r="G11" s="35"/>
      <c r="H11" s="36"/>
      <c r="I11" s="37"/>
      <c r="J11" s="37"/>
      <c r="K11" s="37"/>
      <c r="L11" s="28"/>
    </row>
    <row r="12" spans="2:12" ht="15">
      <c r="B12" s="27"/>
      <c r="C12" s="387" t="s">
        <v>79</v>
      </c>
      <c r="D12" s="388"/>
      <c r="E12" s="388"/>
      <c r="F12" s="388"/>
      <c r="G12" s="388"/>
      <c r="H12" s="388"/>
      <c r="I12" s="388"/>
      <c r="J12" s="388"/>
      <c r="K12" s="389"/>
      <c r="L12" s="28"/>
    </row>
    <row r="13" spans="2:12" ht="15">
      <c r="B13" s="27"/>
      <c r="C13" s="390"/>
      <c r="D13" s="391"/>
      <c r="E13" s="391"/>
      <c r="F13" s="391"/>
      <c r="G13" s="391"/>
      <c r="H13" s="391"/>
      <c r="I13" s="391"/>
      <c r="J13" s="391"/>
      <c r="K13" s="392"/>
      <c r="L13" s="28"/>
    </row>
    <row r="14" spans="2:12" ht="15">
      <c r="B14" s="27"/>
      <c r="C14" s="390"/>
      <c r="D14" s="391"/>
      <c r="E14" s="391"/>
      <c r="F14" s="391"/>
      <c r="G14" s="391"/>
      <c r="H14" s="391"/>
      <c r="I14" s="391"/>
      <c r="J14" s="391"/>
      <c r="K14" s="392"/>
      <c r="L14" s="28"/>
    </row>
    <row r="15" spans="2:12" ht="15">
      <c r="B15" s="27"/>
      <c r="C15" s="390"/>
      <c r="D15" s="391"/>
      <c r="E15" s="391"/>
      <c r="F15" s="391"/>
      <c r="G15" s="391"/>
      <c r="H15" s="391"/>
      <c r="I15" s="391"/>
      <c r="J15" s="391"/>
      <c r="K15" s="392"/>
      <c r="L15" s="28"/>
    </row>
    <row r="16" spans="2:12" ht="15">
      <c r="B16" s="27"/>
      <c r="C16" s="390"/>
      <c r="D16" s="391"/>
      <c r="E16" s="391"/>
      <c r="F16" s="391"/>
      <c r="G16" s="391"/>
      <c r="H16" s="391"/>
      <c r="I16" s="391"/>
      <c r="J16" s="391"/>
      <c r="K16" s="392"/>
      <c r="L16" s="28"/>
    </row>
    <row r="17" spans="2:12" ht="15">
      <c r="B17" s="27"/>
      <c r="C17" s="390"/>
      <c r="D17" s="391"/>
      <c r="E17" s="391"/>
      <c r="F17" s="391"/>
      <c r="G17" s="391"/>
      <c r="H17" s="391"/>
      <c r="I17" s="391"/>
      <c r="J17" s="391"/>
      <c r="K17" s="392"/>
      <c r="L17" s="28"/>
    </row>
    <row r="18" spans="2:12" ht="15">
      <c r="B18" s="27"/>
      <c r="C18" s="390"/>
      <c r="D18" s="391"/>
      <c r="E18" s="391"/>
      <c r="F18" s="391"/>
      <c r="G18" s="391"/>
      <c r="H18" s="391"/>
      <c r="I18" s="391"/>
      <c r="J18" s="391"/>
      <c r="K18" s="392"/>
      <c r="L18" s="28"/>
    </row>
    <row r="19" spans="2:12" ht="15">
      <c r="B19" s="27"/>
      <c r="C19" s="390"/>
      <c r="D19" s="391"/>
      <c r="E19" s="391"/>
      <c r="F19" s="391"/>
      <c r="G19" s="391"/>
      <c r="H19" s="391"/>
      <c r="I19" s="391"/>
      <c r="J19" s="391"/>
      <c r="K19" s="392"/>
      <c r="L19" s="28"/>
    </row>
    <row r="20" spans="2:12" ht="15">
      <c r="B20" s="27"/>
      <c r="C20" s="390"/>
      <c r="D20" s="391"/>
      <c r="E20" s="391"/>
      <c r="F20" s="391"/>
      <c r="G20" s="391"/>
      <c r="H20" s="391"/>
      <c r="I20" s="391"/>
      <c r="J20" s="391"/>
      <c r="K20" s="392"/>
      <c r="L20" s="28"/>
    </row>
    <row r="21" spans="2:12" ht="15">
      <c r="B21" s="27"/>
      <c r="C21" s="390"/>
      <c r="D21" s="391"/>
      <c r="E21" s="391"/>
      <c r="F21" s="391"/>
      <c r="G21" s="391"/>
      <c r="H21" s="391"/>
      <c r="I21" s="391"/>
      <c r="J21" s="391"/>
      <c r="K21" s="392"/>
      <c r="L21" s="28"/>
    </row>
    <row r="22" spans="2:12" ht="15.75" thickBot="1">
      <c r="B22" s="27"/>
      <c r="C22" s="393"/>
      <c r="D22" s="394"/>
      <c r="E22" s="394"/>
      <c r="F22" s="394"/>
      <c r="G22" s="394"/>
      <c r="H22" s="394"/>
      <c r="I22" s="394"/>
      <c r="J22" s="394"/>
      <c r="K22" s="395"/>
      <c r="L22" s="28"/>
    </row>
    <row r="23" spans="2:12" ht="15.75" thickBot="1">
      <c r="B23" s="27"/>
      <c r="C23" s="35"/>
      <c r="D23" s="35"/>
      <c r="E23" s="35"/>
      <c r="F23" s="35"/>
      <c r="G23" s="35"/>
      <c r="H23" s="36"/>
      <c r="I23" s="37"/>
      <c r="J23" s="37"/>
      <c r="K23" s="37"/>
      <c r="L23" s="28"/>
    </row>
    <row r="24" spans="2:12" ht="15.75">
      <c r="B24" s="27"/>
      <c r="C24" s="35"/>
      <c r="D24" s="396" t="s">
        <v>80</v>
      </c>
      <c r="E24" s="397"/>
      <c r="F24" s="402" t="s">
        <v>81</v>
      </c>
      <c r="G24" s="403"/>
      <c r="H24" s="404"/>
      <c r="I24" s="405" t="s">
        <v>82</v>
      </c>
      <c r="J24" s="406"/>
      <c r="K24" s="41"/>
      <c r="L24" s="28"/>
    </row>
    <row r="25" spans="2:12" ht="15">
      <c r="B25" s="27"/>
      <c r="C25" s="35"/>
      <c r="D25" s="398"/>
      <c r="E25" s="399"/>
      <c r="F25" s="407" t="s">
        <v>83</v>
      </c>
      <c r="G25" s="408"/>
      <c r="H25" s="409"/>
      <c r="I25" s="410" t="s">
        <v>84</v>
      </c>
      <c r="J25" s="411"/>
      <c r="K25" s="41"/>
      <c r="L25" s="28"/>
    </row>
    <row r="26" spans="2:12" ht="15.75" thickBot="1">
      <c r="B26" s="27"/>
      <c r="C26" s="35"/>
      <c r="D26" s="400"/>
      <c r="E26" s="401"/>
      <c r="F26" s="412" t="s">
        <v>85</v>
      </c>
      <c r="G26" s="413"/>
      <c r="H26" s="414"/>
      <c r="I26" s="415" t="s">
        <v>86</v>
      </c>
      <c r="J26" s="416"/>
      <c r="K26" s="41"/>
      <c r="L26" s="28"/>
    </row>
    <row r="27" spans="2:12" ht="15.75" thickBot="1">
      <c r="B27" s="27"/>
      <c r="C27" s="25"/>
      <c r="D27" s="29"/>
      <c r="E27" s="29"/>
      <c r="F27" s="29"/>
      <c r="G27" s="29"/>
      <c r="H27" s="29"/>
      <c r="I27" s="29"/>
      <c r="J27" s="29"/>
      <c r="K27" s="29"/>
      <c r="L27" s="28"/>
    </row>
    <row r="28" spans="2:12" ht="19.5" thickBot="1">
      <c r="B28" s="27"/>
      <c r="C28" s="417" t="s">
        <v>87</v>
      </c>
      <c r="D28" s="418"/>
      <c r="E28" s="418"/>
      <c r="F28" s="418"/>
      <c r="G28" s="418"/>
      <c r="H28" s="418"/>
      <c r="I28" s="418"/>
      <c r="J28" s="418"/>
      <c r="K28" s="419"/>
      <c r="L28" s="28"/>
    </row>
    <row r="29" spans="2:12" ht="15" customHeight="1">
      <c r="B29" s="27"/>
      <c r="C29" s="420" t="s">
        <v>88</v>
      </c>
      <c r="D29" s="421"/>
      <c r="E29" s="421"/>
      <c r="F29" s="421"/>
      <c r="G29" s="421"/>
      <c r="H29" s="421"/>
      <c r="I29" s="421"/>
      <c r="J29" s="421"/>
      <c r="K29" s="422"/>
      <c r="L29" s="28"/>
    </row>
    <row r="30" spans="2:12" ht="15">
      <c r="B30" s="27"/>
      <c r="C30" s="423"/>
      <c r="D30" s="424"/>
      <c r="E30" s="424"/>
      <c r="F30" s="424"/>
      <c r="G30" s="424"/>
      <c r="H30" s="424"/>
      <c r="I30" s="424"/>
      <c r="J30" s="424"/>
      <c r="K30" s="425"/>
      <c r="L30" s="28"/>
    </row>
    <row r="31" spans="2:12" ht="15">
      <c r="B31" s="27"/>
      <c r="C31" s="423"/>
      <c r="D31" s="424"/>
      <c r="E31" s="424"/>
      <c r="F31" s="424"/>
      <c r="G31" s="424"/>
      <c r="H31" s="424"/>
      <c r="I31" s="424"/>
      <c r="J31" s="424"/>
      <c r="K31" s="425"/>
      <c r="L31" s="28"/>
    </row>
    <row r="32" spans="2:12" ht="15">
      <c r="B32" s="27"/>
      <c r="C32" s="426"/>
      <c r="D32" s="427"/>
      <c r="E32" s="427"/>
      <c r="F32" s="427"/>
      <c r="G32" s="427"/>
      <c r="H32" s="427"/>
      <c r="I32" s="427"/>
      <c r="J32" s="427"/>
      <c r="K32" s="428"/>
      <c r="L32" s="28"/>
    </row>
    <row r="33" spans="2:12" ht="15" customHeight="1">
      <c r="B33" s="27"/>
      <c r="C33" s="429" t="s">
        <v>89</v>
      </c>
      <c r="D33" s="430"/>
      <c r="E33" s="430"/>
      <c r="F33" s="430"/>
      <c r="G33" s="430"/>
      <c r="H33" s="430"/>
      <c r="I33" s="430"/>
      <c r="J33" s="430"/>
      <c r="K33" s="431"/>
      <c r="L33" s="28"/>
    </row>
    <row r="34" spans="2:12" ht="15">
      <c r="B34" s="27"/>
      <c r="C34" s="432"/>
      <c r="D34" s="433"/>
      <c r="E34" s="433"/>
      <c r="F34" s="433"/>
      <c r="G34" s="433"/>
      <c r="H34" s="433"/>
      <c r="I34" s="433"/>
      <c r="J34" s="433"/>
      <c r="K34" s="434"/>
      <c r="L34" s="28"/>
    </row>
    <row r="35" spans="2:12" ht="15">
      <c r="B35" s="27"/>
      <c r="C35" s="432"/>
      <c r="D35" s="433"/>
      <c r="E35" s="433"/>
      <c r="F35" s="433"/>
      <c r="G35" s="433"/>
      <c r="H35" s="433"/>
      <c r="I35" s="433"/>
      <c r="J35" s="433"/>
      <c r="K35" s="434"/>
      <c r="L35" s="28"/>
    </row>
    <row r="36" spans="2:12" ht="15">
      <c r="B36" s="27"/>
      <c r="C36" s="432"/>
      <c r="D36" s="433"/>
      <c r="E36" s="433"/>
      <c r="F36" s="433"/>
      <c r="G36" s="433"/>
      <c r="H36" s="433"/>
      <c r="I36" s="433"/>
      <c r="J36" s="433"/>
      <c r="K36" s="434"/>
      <c r="L36" s="28"/>
    </row>
    <row r="37" spans="2:12" ht="15">
      <c r="B37" s="27"/>
      <c r="C37" s="432"/>
      <c r="D37" s="433"/>
      <c r="E37" s="433"/>
      <c r="F37" s="433"/>
      <c r="G37" s="433"/>
      <c r="H37" s="433"/>
      <c r="I37" s="433"/>
      <c r="J37" s="433"/>
      <c r="K37" s="434"/>
      <c r="L37" s="28"/>
    </row>
    <row r="38" spans="2:12" ht="15">
      <c r="B38" s="27"/>
      <c r="C38" s="432"/>
      <c r="D38" s="433"/>
      <c r="E38" s="433"/>
      <c r="F38" s="433"/>
      <c r="G38" s="433"/>
      <c r="H38" s="433"/>
      <c r="I38" s="433"/>
      <c r="J38" s="433"/>
      <c r="K38" s="434"/>
      <c r="L38" s="28"/>
    </row>
    <row r="39" spans="2:12" ht="15">
      <c r="B39" s="27"/>
      <c r="C39" s="435"/>
      <c r="D39" s="436"/>
      <c r="E39" s="436"/>
      <c r="F39" s="436"/>
      <c r="G39" s="436"/>
      <c r="H39" s="436"/>
      <c r="I39" s="436"/>
      <c r="J39" s="436"/>
      <c r="K39" s="437"/>
      <c r="L39" s="28"/>
    </row>
    <row r="40" spans="2:12" ht="15" customHeight="1">
      <c r="B40" s="27"/>
      <c r="C40" s="438" t="s">
        <v>60</v>
      </c>
      <c r="D40" s="439"/>
      <c r="E40" s="439"/>
      <c r="F40" s="439"/>
      <c r="G40" s="439"/>
      <c r="H40" s="439"/>
      <c r="I40" s="439"/>
      <c r="J40" s="439"/>
      <c r="K40" s="440"/>
      <c r="L40" s="28"/>
    </row>
    <row r="41" spans="2:12" ht="15">
      <c r="B41" s="27"/>
      <c r="C41" s="441"/>
      <c r="D41" s="442"/>
      <c r="E41" s="442"/>
      <c r="F41" s="442"/>
      <c r="G41" s="442"/>
      <c r="H41" s="442"/>
      <c r="I41" s="442"/>
      <c r="J41" s="442"/>
      <c r="K41" s="443"/>
      <c r="L41" s="28"/>
    </row>
    <row r="42" spans="2:12" ht="15">
      <c r="B42" s="27"/>
      <c r="C42" s="441"/>
      <c r="D42" s="442"/>
      <c r="E42" s="442"/>
      <c r="F42" s="442"/>
      <c r="G42" s="442"/>
      <c r="H42" s="442"/>
      <c r="I42" s="442"/>
      <c r="J42" s="442"/>
      <c r="K42" s="443"/>
      <c r="L42" s="28"/>
    </row>
    <row r="43" spans="2:12" ht="15">
      <c r="B43" s="27"/>
      <c r="C43" s="444"/>
      <c r="D43" s="445"/>
      <c r="E43" s="445"/>
      <c r="F43" s="445"/>
      <c r="G43" s="445"/>
      <c r="H43" s="445"/>
      <c r="I43" s="445"/>
      <c r="J43" s="445"/>
      <c r="K43" s="446"/>
      <c r="L43" s="28"/>
    </row>
    <row r="44" spans="2:12" ht="15" customHeight="1">
      <c r="B44" s="32"/>
      <c r="C44" s="447" t="s">
        <v>90</v>
      </c>
      <c r="D44" s="448"/>
      <c r="E44" s="448"/>
      <c r="F44" s="448"/>
      <c r="G44" s="448"/>
      <c r="H44" s="448"/>
      <c r="I44" s="448"/>
      <c r="J44" s="448"/>
      <c r="K44" s="449"/>
      <c r="L44" s="39"/>
    </row>
    <row r="45" spans="2:12" ht="15.75" customHeight="1" thickBot="1">
      <c r="B45" s="32"/>
      <c r="C45" s="450" t="s">
        <v>91</v>
      </c>
      <c r="D45" s="451"/>
      <c r="E45" s="451"/>
      <c r="F45" s="451"/>
      <c r="G45" s="451"/>
      <c r="H45" s="451"/>
      <c r="I45" s="451"/>
      <c r="J45" s="451"/>
      <c r="K45" s="452"/>
      <c r="L45" s="39"/>
    </row>
    <row r="46" spans="2:12" ht="15.75" thickBot="1">
      <c r="B46" s="30"/>
      <c r="C46" s="31"/>
      <c r="D46" s="31"/>
      <c r="E46" s="31"/>
      <c r="F46" s="31"/>
      <c r="G46" s="31"/>
      <c r="H46" s="31"/>
      <c r="I46" s="31"/>
      <c r="J46" s="33"/>
      <c r="K46" s="33"/>
      <c r="L46" s="34"/>
    </row>
  </sheetData>
  <sheetProtection password="E7B2" sheet="1"/>
  <mergeCells count="21">
    <mergeCell ref="C28:K28"/>
    <mergeCell ref="C29:K32"/>
    <mergeCell ref="C33:K39"/>
    <mergeCell ref="C40:K43"/>
    <mergeCell ref="C44:K44"/>
    <mergeCell ref="C45:K45"/>
    <mergeCell ref="C12:K22"/>
    <mergeCell ref="D24:E26"/>
    <mergeCell ref="F24:H24"/>
    <mergeCell ref="I24:J24"/>
    <mergeCell ref="F25:H25"/>
    <mergeCell ref="I25:J25"/>
    <mergeCell ref="F26:H26"/>
    <mergeCell ref="I26:J26"/>
    <mergeCell ref="C3:K3"/>
    <mergeCell ref="C4:K4"/>
    <mergeCell ref="C6:G6"/>
    <mergeCell ref="H6:K6"/>
    <mergeCell ref="C8:K9"/>
    <mergeCell ref="C10:G10"/>
    <mergeCell ref="H10:K10"/>
  </mergeCells>
  <hyperlinks>
    <hyperlink ref="C8:K9" r:id="rId1" display="For the most recent version of this ECM, and links to other useful analysis tools, please click here to go to http://www.appropedia.org/Category:Queens_Green_IT_ECMs"/>
    <hyperlink ref="C44:K44" location="'6.Assumptions &amp; References'!A1" display="Please click here to view the complete list of Assumptions."/>
    <hyperlink ref="C45:K45" location="'2.Introduction'!A1" display="Start your analysis by proceeding to the Instructions."/>
  </hyperlinks>
  <printOptions/>
  <pageMargins left="0.7" right="0.7" top="0.75" bottom="0.75" header="0.3" footer="0.3"/>
  <pageSetup horizontalDpi="600" verticalDpi="600" orientation="portrait" scale="87" r:id="rId2"/>
  <headerFooter>
    <oddHeader>&amp;LECM010b - Energy efficient power supplies&amp;R&amp;A</oddHeader>
    <oddFooter>&amp;LLast modified by user: &amp;D&amp;RPage &amp;P of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B2:AD104"/>
  <sheetViews>
    <sheetView zoomScale="85" zoomScaleNormal="85" zoomScaleSheetLayoutView="40" zoomScalePageLayoutView="115" workbookViewId="0" topLeftCell="A1">
      <selection activeCell="A1" sqref="A1"/>
    </sheetView>
  </sheetViews>
  <sheetFormatPr defaultColWidth="9.00390625" defaultRowHeight="12.75"/>
  <cols>
    <col min="1" max="2" width="2.50390625" style="20" customWidth="1"/>
    <col min="3" max="4" width="19.50390625" style="20" customWidth="1"/>
    <col min="5" max="11" width="16.50390625" style="20" customWidth="1"/>
    <col min="12" max="12" width="2.50390625" style="20" customWidth="1"/>
    <col min="13" max="16384" width="9.00390625" style="20" customWidth="1"/>
  </cols>
  <sheetData>
    <row r="1" ht="12.75" customHeight="1" thickBot="1"/>
    <row r="2" spans="2:12" ht="12.75">
      <c r="B2" s="11"/>
      <c r="C2" s="12"/>
      <c r="D2" s="12"/>
      <c r="E2" s="12"/>
      <c r="F2" s="12"/>
      <c r="G2" s="12"/>
      <c r="H2" s="12"/>
      <c r="I2" s="12"/>
      <c r="J2" s="12"/>
      <c r="K2" s="12"/>
      <c r="L2" s="13"/>
    </row>
    <row r="3" spans="2:12" ht="12.75">
      <c r="B3" s="14"/>
      <c r="C3" s="495" t="s">
        <v>92</v>
      </c>
      <c r="D3" s="496"/>
      <c r="E3" s="499" t="s">
        <v>93</v>
      </c>
      <c r="F3" s="500"/>
      <c r="G3" s="500"/>
      <c r="H3" s="501"/>
      <c r="I3" s="497" t="s">
        <v>96</v>
      </c>
      <c r="J3" s="498"/>
      <c r="K3" s="8">
        <f>'1.Home'!H10</f>
        <v>38971</v>
      </c>
      <c r="L3" s="15"/>
    </row>
    <row r="4" spans="2:12" ht="13.5" thickBot="1">
      <c r="B4" s="14"/>
      <c r="C4" s="2"/>
      <c r="D4" s="2"/>
      <c r="E4" s="2"/>
      <c r="F4" s="2"/>
      <c r="G4" s="2"/>
      <c r="H4" s="2"/>
      <c r="I4" s="2"/>
      <c r="J4" s="2"/>
      <c r="K4" s="2"/>
      <c r="L4" s="15"/>
    </row>
    <row r="5" spans="2:12" ht="24" thickBot="1">
      <c r="B5" s="14"/>
      <c r="C5" s="503" t="s">
        <v>36</v>
      </c>
      <c r="D5" s="471"/>
      <c r="E5" s="471"/>
      <c r="F5" s="471"/>
      <c r="G5" s="471"/>
      <c r="H5" s="471"/>
      <c r="I5" s="471"/>
      <c r="J5" s="471"/>
      <c r="K5" s="472"/>
      <c r="L5" s="15"/>
    </row>
    <row r="6" spans="2:21" ht="12.75" customHeight="1">
      <c r="B6" s="14"/>
      <c r="C6" s="457" t="s">
        <v>94</v>
      </c>
      <c r="D6" s="458"/>
      <c r="E6" s="458"/>
      <c r="F6" s="458"/>
      <c r="G6" s="458"/>
      <c r="H6" s="458"/>
      <c r="I6" s="458"/>
      <c r="J6" s="458"/>
      <c r="K6" s="459"/>
      <c r="L6" s="16"/>
      <c r="M6" s="21"/>
      <c r="N6" s="21"/>
      <c r="O6" s="21"/>
      <c r="P6" s="21"/>
      <c r="Q6" s="21"/>
      <c r="R6" s="21"/>
      <c r="S6" s="21"/>
      <c r="T6" s="21"/>
      <c r="U6" s="21"/>
    </row>
    <row r="7" spans="2:12" ht="12.75">
      <c r="B7" s="14"/>
      <c r="C7" s="474"/>
      <c r="D7" s="475"/>
      <c r="E7" s="475"/>
      <c r="F7" s="475"/>
      <c r="G7" s="475"/>
      <c r="H7" s="475"/>
      <c r="I7" s="475"/>
      <c r="J7" s="475"/>
      <c r="K7" s="476"/>
      <c r="L7" s="15"/>
    </row>
    <row r="8" spans="2:12" ht="13.5" thickBot="1">
      <c r="B8" s="14"/>
      <c r="C8" s="460"/>
      <c r="D8" s="461"/>
      <c r="E8" s="461"/>
      <c r="F8" s="461"/>
      <c r="G8" s="461"/>
      <c r="H8" s="461"/>
      <c r="I8" s="461"/>
      <c r="J8" s="461"/>
      <c r="K8" s="462"/>
      <c r="L8" s="15"/>
    </row>
    <row r="9" spans="2:12" ht="13.5" thickBot="1">
      <c r="B9" s="14"/>
      <c r="C9" s="1"/>
      <c r="D9" s="2"/>
      <c r="E9" s="2"/>
      <c r="F9" s="2"/>
      <c r="G9" s="2"/>
      <c r="H9" s="2"/>
      <c r="I9" s="2"/>
      <c r="J9" s="2"/>
      <c r="K9" s="2"/>
      <c r="L9" s="15"/>
    </row>
    <row r="10" spans="2:12" ht="24" thickBot="1">
      <c r="B10" s="14"/>
      <c r="C10" s="502" t="s">
        <v>31</v>
      </c>
      <c r="D10" s="471"/>
      <c r="E10" s="471"/>
      <c r="F10" s="471"/>
      <c r="G10" s="471"/>
      <c r="H10" s="471"/>
      <c r="I10" s="471"/>
      <c r="J10" s="471"/>
      <c r="K10" s="472"/>
      <c r="L10" s="15"/>
    </row>
    <row r="11" spans="2:12" ht="12.75" customHeight="1">
      <c r="B11" s="14"/>
      <c r="C11" s="457" t="s">
        <v>95</v>
      </c>
      <c r="D11" s="458"/>
      <c r="E11" s="458"/>
      <c r="F11" s="458"/>
      <c r="G11" s="458"/>
      <c r="H11" s="458"/>
      <c r="I11" s="458"/>
      <c r="J11" s="458"/>
      <c r="K11" s="459"/>
      <c r="L11" s="15"/>
    </row>
    <row r="12" spans="2:12" ht="13.5" thickBot="1">
      <c r="B12" s="14"/>
      <c r="C12" s="460"/>
      <c r="D12" s="461"/>
      <c r="E12" s="461"/>
      <c r="F12" s="461"/>
      <c r="G12" s="461"/>
      <c r="H12" s="461"/>
      <c r="I12" s="461"/>
      <c r="J12" s="461"/>
      <c r="K12" s="462"/>
      <c r="L12" s="15"/>
    </row>
    <row r="13" spans="2:12" ht="13.5" thickBot="1">
      <c r="B13" s="14"/>
      <c r="C13" s="9"/>
      <c r="D13" s="9"/>
      <c r="E13" s="9"/>
      <c r="F13" s="9"/>
      <c r="G13" s="9"/>
      <c r="H13" s="9"/>
      <c r="I13" s="9"/>
      <c r="J13" s="9"/>
      <c r="K13" s="9"/>
      <c r="L13" s="15"/>
    </row>
    <row r="14" spans="2:12" ht="12.75" customHeight="1">
      <c r="B14" s="14"/>
      <c r="C14" s="473" t="s">
        <v>38</v>
      </c>
      <c r="D14" s="458"/>
      <c r="E14" s="458"/>
      <c r="F14" s="458"/>
      <c r="G14" s="458"/>
      <c r="H14" s="458"/>
      <c r="I14" s="458"/>
      <c r="J14" s="458"/>
      <c r="K14" s="459"/>
      <c r="L14" s="15"/>
    </row>
    <row r="15" spans="2:12" ht="12.75">
      <c r="B15" s="14"/>
      <c r="C15" s="474"/>
      <c r="D15" s="475"/>
      <c r="E15" s="475"/>
      <c r="F15" s="475"/>
      <c r="G15" s="475"/>
      <c r="H15" s="475"/>
      <c r="I15" s="475"/>
      <c r="J15" s="475"/>
      <c r="K15" s="476"/>
      <c r="L15" s="15"/>
    </row>
    <row r="16" spans="2:12" ht="13.5" thickBot="1">
      <c r="B16" s="14"/>
      <c r="C16" s="460"/>
      <c r="D16" s="461"/>
      <c r="E16" s="461"/>
      <c r="F16" s="461"/>
      <c r="G16" s="461"/>
      <c r="H16" s="461"/>
      <c r="I16" s="461"/>
      <c r="J16" s="461"/>
      <c r="K16" s="462"/>
      <c r="L16" s="15"/>
    </row>
    <row r="17" spans="2:12" ht="13.5" thickBot="1">
      <c r="B17" s="14"/>
      <c r="C17" s="10"/>
      <c r="D17" s="10"/>
      <c r="E17" s="10"/>
      <c r="F17" s="10"/>
      <c r="G17" s="10"/>
      <c r="H17" s="10"/>
      <c r="I17" s="10"/>
      <c r="J17" s="10"/>
      <c r="K17" s="10"/>
      <c r="L17" s="15"/>
    </row>
    <row r="18" spans="2:12" ht="19.5" thickBot="1">
      <c r="B18" s="14"/>
      <c r="C18" s="470" t="s">
        <v>37</v>
      </c>
      <c r="D18" s="471"/>
      <c r="E18" s="471"/>
      <c r="F18" s="471"/>
      <c r="G18" s="471"/>
      <c r="H18" s="471"/>
      <c r="I18" s="471"/>
      <c r="J18" s="471"/>
      <c r="K18" s="472"/>
      <c r="L18" s="15"/>
    </row>
    <row r="19" spans="2:12" ht="13.5" thickBot="1">
      <c r="B19" s="14"/>
      <c r="C19" s="2"/>
      <c r="D19" s="2"/>
      <c r="E19" s="2"/>
      <c r="F19" s="2"/>
      <c r="G19" s="2"/>
      <c r="H19" s="2"/>
      <c r="I19" s="2"/>
      <c r="J19" s="2"/>
      <c r="K19" s="2"/>
      <c r="L19" s="15"/>
    </row>
    <row r="20" spans="2:12" ht="12.75">
      <c r="B20" s="14"/>
      <c r="C20" s="492" t="s">
        <v>63</v>
      </c>
      <c r="D20" s="493"/>
      <c r="E20" s="493"/>
      <c r="F20" s="493"/>
      <c r="G20" s="493"/>
      <c r="H20" s="493"/>
      <c r="I20" s="493"/>
      <c r="J20" s="493"/>
      <c r="K20" s="494"/>
      <c r="L20" s="15"/>
    </row>
    <row r="21" spans="2:12" ht="12.75" customHeight="1">
      <c r="B21" s="14"/>
      <c r="C21" s="486" t="s">
        <v>159</v>
      </c>
      <c r="D21" s="487"/>
      <c r="E21" s="487"/>
      <c r="F21" s="487"/>
      <c r="G21" s="487"/>
      <c r="H21" s="487"/>
      <c r="I21" s="487"/>
      <c r="J21" s="487"/>
      <c r="K21" s="488"/>
      <c r="L21" s="15"/>
    </row>
    <row r="22" spans="2:13" ht="12.75">
      <c r="B22" s="14"/>
      <c r="C22" s="486"/>
      <c r="D22" s="487"/>
      <c r="E22" s="487"/>
      <c r="F22" s="487"/>
      <c r="G22" s="487"/>
      <c r="H22" s="487"/>
      <c r="I22" s="487"/>
      <c r="J22" s="487"/>
      <c r="K22" s="488"/>
      <c r="L22" s="15"/>
      <c r="M22" s="22"/>
    </row>
    <row r="23" spans="2:13" ht="12.75">
      <c r="B23" s="14"/>
      <c r="C23" s="486"/>
      <c r="D23" s="487"/>
      <c r="E23" s="487"/>
      <c r="F23" s="487"/>
      <c r="G23" s="487"/>
      <c r="H23" s="487"/>
      <c r="I23" s="487"/>
      <c r="J23" s="487"/>
      <c r="K23" s="488"/>
      <c r="L23" s="15"/>
      <c r="M23" s="22"/>
    </row>
    <row r="24" spans="2:13" ht="12.75">
      <c r="B24" s="14"/>
      <c r="C24" s="486"/>
      <c r="D24" s="487"/>
      <c r="E24" s="487"/>
      <c r="F24" s="487"/>
      <c r="G24" s="487"/>
      <c r="H24" s="487"/>
      <c r="I24" s="487"/>
      <c r="J24" s="487"/>
      <c r="K24" s="488"/>
      <c r="L24" s="15"/>
      <c r="M24" s="22"/>
    </row>
    <row r="25" spans="2:13" ht="12.75">
      <c r="B25" s="14"/>
      <c r="C25" s="486"/>
      <c r="D25" s="487"/>
      <c r="E25" s="487"/>
      <c r="F25" s="487"/>
      <c r="G25" s="487"/>
      <c r="H25" s="487"/>
      <c r="I25" s="487"/>
      <c r="J25" s="487"/>
      <c r="K25" s="488"/>
      <c r="L25" s="15"/>
      <c r="M25" s="22"/>
    </row>
    <row r="26" spans="2:13" ht="13.5" thickBot="1">
      <c r="B26" s="14"/>
      <c r="C26" s="489"/>
      <c r="D26" s="490"/>
      <c r="E26" s="490"/>
      <c r="F26" s="490"/>
      <c r="G26" s="490"/>
      <c r="H26" s="490"/>
      <c r="I26" s="490"/>
      <c r="J26" s="490"/>
      <c r="K26" s="491"/>
      <c r="L26" s="15"/>
      <c r="M26" s="22"/>
    </row>
    <row r="27" spans="2:12" ht="13.5" thickBot="1">
      <c r="B27" s="14"/>
      <c r="C27" s="9"/>
      <c r="D27" s="9"/>
      <c r="E27" s="9"/>
      <c r="F27" s="9"/>
      <c r="G27" s="9"/>
      <c r="H27" s="9"/>
      <c r="I27" s="9"/>
      <c r="J27" s="9"/>
      <c r="K27" s="9"/>
      <c r="L27" s="15"/>
    </row>
    <row r="28" spans="2:12" ht="12.75">
      <c r="B28" s="14"/>
      <c r="C28" s="483" t="s">
        <v>33</v>
      </c>
      <c r="D28" s="484"/>
      <c r="E28" s="484"/>
      <c r="F28" s="484"/>
      <c r="G28" s="484"/>
      <c r="H28" s="484"/>
      <c r="I28" s="484"/>
      <c r="J28" s="484"/>
      <c r="K28" s="485"/>
      <c r="L28" s="15"/>
    </row>
    <row r="29" spans="2:12" ht="12.75" customHeight="1">
      <c r="B29" s="14"/>
      <c r="C29" s="477" t="s">
        <v>171</v>
      </c>
      <c r="D29" s="478"/>
      <c r="E29" s="478"/>
      <c r="F29" s="478"/>
      <c r="G29" s="478"/>
      <c r="H29" s="478"/>
      <c r="I29" s="478"/>
      <c r="J29" s="478"/>
      <c r="K29" s="479"/>
      <c r="L29" s="15"/>
    </row>
    <row r="30" spans="2:12" ht="12.75">
      <c r="B30" s="14"/>
      <c r="C30" s="477"/>
      <c r="D30" s="478"/>
      <c r="E30" s="478"/>
      <c r="F30" s="478"/>
      <c r="G30" s="478"/>
      <c r="H30" s="478"/>
      <c r="I30" s="478"/>
      <c r="J30" s="478"/>
      <c r="K30" s="479"/>
      <c r="L30" s="15"/>
    </row>
    <row r="31" spans="2:12" ht="12.75">
      <c r="B31" s="14"/>
      <c r="C31" s="477"/>
      <c r="D31" s="478"/>
      <c r="E31" s="478"/>
      <c r="F31" s="478"/>
      <c r="G31" s="478"/>
      <c r="H31" s="478"/>
      <c r="I31" s="478"/>
      <c r="J31" s="478"/>
      <c r="K31" s="479"/>
      <c r="L31" s="15"/>
    </row>
    <row r="32" spans="2:12" ht="13.5" thickBot="1">
      <c r="B32" s="14"/>
      <c r="C32" s="480"/>
      <c r="D32" s="481"/>
      <c r="E32" s="481"/>
      <c r="F32" s="481"/>
      <c r="G32" s="481"/>
      <c r="H32" s="481"/>
      <c r="I32" s="481"/>
      <c r="J32" s="481"/>
      <c r="K32" s="482"/>
      <c r="L32" s="15"/>
    </row>
    <row r="33" spans="2:14" ht="13.5" thickBot="1">
      <c r="B33" s="14"/>
      <c r="C33" s="2"/>
      <c r="D33" s="2"/>
      <c r="E33" s="2"/>
      <c r="F33" s="2"/>
      <c r="G33" s="2"/>
      <c r="H33" s="2"/>
      <c r="I33" s="2"/>
      <c r="J33" s="2"/>
      <c r="K33" s="2"/>
      <c r="L33" s="15"/>
      <c r="M33" s="23"/>
      <c r="N33" s="23"/>
    </row>
    <row r="34" spans="2:14" ht="15">
      <c r="B34" s="14"/>
      <c r="C34" s="3"/>
      <c r="D34" s="3"/>
      <c r="E34" s="2"/>
      <c r="F34" s="67" t="s">
        <v>151</v>
      </c>
      <c r="G34" s="68"/>
      <c r="H34" s="69"/>
      <c r="I34" s="64">
        <v>564.0144542767521</v>
      </c>
      <c r="J34" s="2"/>
      <c r="K34" s="2"/>
      <c r="L34" s="15"/>
      <c r="M34" s="23"/>
      <c r="N34" s="23"/>
    </row>
    <row r="35" spans="2:14" ht="15">
      <c r="B35" s="14"/>
      <c r="C35" s="3"/>
      <c r="D35" s="3"/>
      <c r="E35" s="2"/>
      <c r="F35" s="70" t="s">
        <v>160</v>
      </c>
      <c r="G35" s="71"/>
      <c r="H35" s="72"/>
      <c r="I35" s="65">
        <v>0.4560974095480769</v>
      </c>
      <c r="J35" s="2"/>
      <c r="K35" s="2"/>
      <c r="L35" s="15"/>
      <c r="M35" s="23"/>
      <c r="N35" s="23"/>
    </row>
    <row r="36" spans="2:14" ht="15.75" thickBot="1">
      <c r="B36" s="14"/>
      <c r="C36" s="3"/>
      <c r="D36" s="3"/>
      <c r="E36" s="2"/>
      <c r="F36" s="73" t="s">
        <v>111</v>
      </c>
      <c r="G36" s="74"/>
      <c r="H36" s="75"/>
      <c r="I36" s="66">
        <v>1.857556179143224</v>
      </c>
      <c r="J36" s="2"/>
      <c r="K36" s="2"/>
      <c r="L36" s="15"/>
      <c r="M36" s="23"/>
      <c r="N36" s="23"/>
    </row>
    <row r="37" spans="2:14" ht="15">
      <c r="B37" s="14"/>
      <c r="C37" s="4"/>
      <c r="D37" s="4"/>
      <c r="E37" s="5"/>
      <c r="F37" s="2"/>
      <c r="G37" s="2"/>
      <c r="H37" s="2"/>
      <c r="I37" s="2"/>
      <c r="J37" s="2"/>
      <c r="K37" s="2"/>
      <c r="L37" s="15"/>
      <c r="M37" s="23"/>
      <c r="N37" s="23"/>
    </row>
    <row r="38" spans="2:12" ht="13.5" thickBot="1">
      <c r="B38" s="14"/>
      <c r="C38" s="2"/>
      <c r="D38" s="2"/>
      <c r="E38" s="2"/>
      <c r="F38" s="2"/>
      <c r="G38" s="2"/>
      <c r="H38" s="2"/>
      <c r="I38" s="2"/>
      <c r="J38" s="2"/>
      <c r="K38" s="2"/>
      <c r="L38" s="15"/>
    </row>
    <row r="39" spans="2:12" ht="29.25" thickBot="1">
      <c r="B39" s="14"/>
      <c r="C39" s="76" t="s">
        <v>161</v>
      </c>
      <c r="D39" s="77"/>
      <c r="E39" s="77"/>
      <c r="F39" s="77"/>
      <c r="G39" s="77"/>
      <c r="H39" s="77"/>
      <c r="I39" s="77"/>
      <c r="J39" s="77"/>
      <c r="K39" s="78"/>
      <c r="L39" s="15"/>
    </row>
    <row r="40" spans="2:12" ht="15.75" thickBot="1">
      <c r="B40" s="14"/>
      <c r="C40" s="57"/>
      <c r="D40" s="2"/>
      <c r="E40" s="2"/>
      <c r="F40" s="2"/>
      <c r="G40" s="2"/>
      <c r="H40" s="58"/>
      <c r="I40" s="58"/>
      <c r="J40" s="58"/>
      <c r="K40" s="2"/>
      <c r="L40" s="15"/>
    </row>
    <row r="41" spans="2:14" ht="15" customHeight="1">
      <c r="B41" s="14"/>
      <c r="C41" s="4"/>
      <c r="D41" s="2"/>
      <c r="E41" s="59"/>
      <c r="F41" s="463" t="s">
        <v>16</v>
      </c>
      <c r="G41" s="465" t="s">
        <v>163</v>
      </c>
      <c r="H41" s="467" t="s">
        <v>164</v>
      </c>
      <c r="I41" s="468"/>
      <c r="J41" s="469"/>
      <c r="K41" s="5"/>
      <c r="L41" s="81"/>
      <c r="M41" s="84"/>
      <c r="N41" s="23"/>
    </row>
    <row r="42" spans="2:14" ht="15.75" thickBot="1">
      <c r="B42" s="14"/>
      <c r="C42" s="4"/>
      <c r="D42" s="2"/>
      <c r="E42" s="60"/>
      <c r="F42" s="464"/>
      <c r="G42" s="466"/>
      <c r="H42" s="55" t="s">
        <v>165</v>
      </c>
      <c r="I42" s="55" t="s">
        <v>166</v>
      </c>
      <c r="J42" s="56" t="s">
        <v>167</v>
      </c>
      <c r="K42" s="5"/>
      <c r="L42" s="81"/>
      <c r="M42" s="84"/>
      <c r="N42" s="23"/>
    </row>
    <row r="43" spans="2:14" ht="15">
      <c r="B43" s="14"/>
      <c r="C43" s="61"/>
      <c r="D43" s="455" t="s">
        <v>162</v>
      </c>
      <c r="E43" s="456"/>
      <c r="F43" s="79">
        <v>0.65</v>
      </c>
      <c r="G43" s="51">
        <v>464.19692307692304</v>
      </c>
      <c r="H43" s="52">
        <v>1160.1223603199999</v>
      </c>
      <c r="I43" s="53">
        <v>6.705909598079999</v>
      </c>
      <c r="J43" s="54">
        <v>3.0944049230769224</v>
      </c>
      <c r="K43" s="62"/>
      <c r="L43" s="82"/>
      <c r="M43" s="85"/>
      <c r="N43" s="23"/>
    </row>
    <row r="44" spans="2:14" ht="15.75" thickBot="1">
      <c r="B44" s="14"/>
      <c r="C44" s="61"/>
      <c r="D44" s="453" t="s">
        <v>172</v>
      </c>
      <c r="E44" s="454"/>
      <c r="F44" s="80">
        <v>0.8565</v>
      </c>
      <c r="G44" s="47">
        <v>352.28021015761817</v>
      </c>
      <c r="H44" s="48">
        <v>880.4197714045532</v>
      </c>
      <c r="I44" s="49">
        <v>5.089131627264448</v>
      </c>
      <c r="J44" s="50">
        <v>2.3483516637478106</v>
      </c>
      <c r="K44" s="63"/>
      <c r="L44" s="83"/>
      <c r="M44" s="86"/>
      <c r="N44" s="23"/>
    </row>
    <row r="45" spans="2:14" ht="15">
      <c r="B45" s="14"/>
      <c r="C45" s="61"/>
      <c r="D45" s="61"/>
      <c r="E45" s="62"/>
      <c r="F45" s="63"/>
      <c r="G45" s="63"/>
      <c r="H45" s="63"/>
      <c r="I45" s="63"/>
      <c r="J45" s="63"/>
      <c r="K45" s="63"/>
      <c r="L45" s="83"/>
      <c r="M45" s="86"/>
      <c r="N45" s="23"/>
    </row>
    <row r="46" spans="2:14" ht="12.75">
      <c r="B46" s="14"/>
      <c r="C46" s="2"/>
      <c r="D46" s="2"/>
      <c r="E46" s="2"/>
      <c r="F46" s="2"/>
      <c r="G46" s="2"/>
      <c r="H46" s="2"/>
      <c r="I46" s="2"/>
      <c r="J46" s="2"/>
      <c r="K46" s="2"/>
      <c r="L46" s="15"/>
      <c r="M46" s="23"/>
      <c r="N46" s="23"/>
    </row>
    <row r="47" spans="2:14" ht="12.75">
      <c r="B47" s="14"/>
      <c r="C47" s="2"/>
      <c r="D47" s="2"/>
      <c r="E47" s="2"/>
      <c r="F47" s="2"/>
      <c r="G47" s="2"/>
      <c r="H47" s="2"/>
      <c r="I47" s="2"/>
      <c r="J47" s="2"/>
      <c r="K47" s="2"/>
      <c r="L47" s="15"/>
      <c r="M47" s="23"/>
      <c r="N47" s="23"/>
    </row>
    <row r="48" spans="2:14" ht="12.75">
      <c r="B48" s="14"/>
      <c r="C48" s="2"/>
      <c r="D48" s="2"/>
      <c r="E48" s="2"/>
      <c r="F48" s="2"/>
      <c r="G48" s="2"/>
      <c r="H48" s="2"/>
      <c r="I48" s="2"/>
      <c r="J48" s="2"/>
      <c r="K48" s="2"/>
      <c r="L48" s="15"/>
      <c r="M48" s="23"/>
      <c r="N48" s="23"/>
    </row>
    <row r="49" spans="2:14" ht="12.75">
      <c r="B49" s="14"/>
      <c r="C49" s="2"/>
      <c r="D49" s="2"/>
      <c r="E49" s="2"/>
      <c r="F49" s="2"/>
      <c r="G49" s="2"/>
      <c r="H49" s="2"/>
      <c r="I49" s="2"/>
      <c r="J49" s="2"/>
      <c r="K49" s="2"/>
      <c r="L49" s="15"/>
      <c r="M49" s="23"/>
      <c r="N49" s="23"/>
    </row>
    <row r="50" spans="2:14" ht="12.75">
      <c r="B50" s="14"/>
      <c r="C50" s="2"/>
      <c r="D50" s="2"/>
      <c r="E50" s="2"/>
      <c r="F50" s="2"/>
      <c r="G50" s="2"/>
      <c r="H50" s="2"/>
      <c r="I50" s="2"/>
      <c r="J50" s="2"/>
      <c r="K50" s="2"/>
      <c r="L50" s="15"/>
      <c r="M50" s="23"/>
      <c r="N50" s="23"/>
    </row>
    <row r="51" spans="2:14" ht="12.75">
      <c r="B51" s="14"/>
      <c r="C51" s="2"/>
      <c r="D51" s="2"/>
      <c r="E51" s="2"/>
      <c r="F51" s="2"/>
      <c r="G51" s="2"/>
      <c r="H51" s="2"/>
      <c r="I51" s="2"/>
      <c r="J51" s="2"/>
      <c r="K51" s="2"/>
      <c r="L51" s="15"/>
      <c r="M51" s="23"/>
      <c r="N51" s="23"/>
    </row>
    <row r="52" spans="2:14" ht="12.75">
      <c r="B52" s="14"/>
      <c r="C52" s="2"/>
      <c r="D52" s="2"/>
      <c r="E52" s="2"/>
      <c r="F52" s="2"/>
      <c r="G52" s="2"/>
      <c r="H52" s="2"/>
      <c r="I52" s="2"/>
      <c r="J52" s="2"/>
      <c r="K52" s="2"/>
      <c r="L52" s="15"/>
      <c r="M52" s="23"/>
      <c r="N52" s="23"/>
    </row>
    <row r="53" spans="2:14" ht="12.75">
      <c r="B53" s="14"/>
      <c r="C53" s="2"/>
      <c r="D53" s="2"/>
      <c r="E53" s="2"/>
      <c r="F53" s="2"/>
      <c r="G53" s="2"/>
      <c r="H53" s="2"/>
      <c r="I53" s="2"/>
      <c r="J53" s="2"/>
      <c r="K53" s="2"/>
      <c r="L53" s="15"/>
      <c r="M53" s="23"/>
      <c r="N53" s="23"/>
    </row>
    <row r="54" spans="2:14" ht="12.75">
      <c r="B54" s="14"/>
      <c r="C54" s="2"/>
      <c r="D54" s="2"/>
      <c r="E54" s="2"/>
      <c r="F54" s="2"/>
      <c r="G54" s="2"/>
      <c r="H54" s="2"/>
      <c r="I54" s="2"/>
      <c r="J54" s="2"/>
      <c r="K54" s="2"/>
      <c r="L54" s="15"/>
      <c r="M54" s="23"/>
      <c r="N54" s="23"/>
    </row>
    <row r="55" spans="2:14" ht="12.75">
      <c r="B55" s="14"/>
      <c r="C55" s="2"/>
      <c r="D55" s="2"/>
      <c r="E55" s="2"/>
      <c r="F55" s="2"/>
      <c r="G55" s="2"/>
      <c r="H55" s="2"/>
      <c r="I55" s="2"/>
      <c r="J55" s="2"/>
      <c r="K55" s="2"/>
      <c r="L55" s="15"/>
      <c r="M55" s="23"/>
      <c r="N55" s="23"/>
    </row>
    <row r="56" spans="2:14" ht="12.75">
      <c r="B56" s="14"/>
      <c r="C56" s="2"/>
      <c r="D56" s="2"/>
      <c r="E56" s="2"/>
      <c r="F56" s="2"/>
      <c r="G56" s="2"/>
      <c r="H56" s="2"/>
      <c r="I56" s="2"/>
      <c r="J56" s="2"/>
      <c r="K56" s="2"/>
      <c r="L56" s="15"/>
      <c r="M56" s="23"/>
      <c r="N56" s="23"/>
    </row>
    <row r="57" spans="2:14" ht="12.75">
      <c r="B57" s="14"/>
      <c r="C57" s="2"/>
      <c r="D57" s="2"/>
      <c r="E57" s="2"/>
      <c r="F57" s="2"/>
      <c r="G57" s="2"/>
      <c r="H57" s="2"/>
      <c r="I57" s="2"/>
      <c r="J57" s="2"/>
      <c r="K57" s="2"/>
      <c r="L57" s="15"/>
      <c r="M57" s="23"/>
      <c r="N57" s="23"/>
    </row>
    <row r="58" spans="2:14" ht="12.75">
      <c r="B58" s="14"/>
      <c r="C58" s="2"/>
      <c r="D58" s="2"/>
      <c r="E58" s="2"/>
      <c r="F58" s="2"/>
      <c r="G58" s="2"/>
      <c r="H58" s="2"/>
      <c r="I58" s="2"/>
      <c r="J58" s="2"/>
      <c r="K58" s="2"/>
      <c r="L58" s="15"/>
      <c r="M58" s="23"/>
      <c r="N58" s="23"/>
    </row>
    <row r="59" spans="2:30" ht="12.75">
      <c r="B59" s="14"/>
      <c r="C59" s="2"/>
      <c r="D59" s="2"/>
      <c r="E59" s="2"/>
      <c r="F59" s="2"/>
      <c r="G59" s="2"/>
      <c r="H59" s="2"/>
      <c r="I59" s="2"/>
      <c r="J59" s="2"/>
      <c r="K59" s="2"/>
      <c r="L59" s="15"/>
      <c r="M59" s="23"/>
      <c r="N59" s="23"/>
      <c r="AD59" s="20" t="s">
        <v>71</v>
      </c>
    </row>
    <row r="60" spans="2:14" ht="12.75">
      <c r="B60" s="14"/>
      <c r="C60" s="2"/>
      <c r="D60" s="2"/>
      <c r="E60" s="2"/>
      <c r="F60" s="2"/>
      <c r="G60" s="2"/>
      <c r="H60" s="2"/>
      <c r="I60" s="2"/>
      <c r="J60" s="2"/>
      <c r="K60" s="2"/>
      <c r="L60" s="15"/>
      <c r="M60" s="23"/>
      <c r="N60" s="23"/>
    </row>
    <row r="61" spans="2:14" ht="12.75">
      <c r="B61" s="14"/>
      <c r="C61" s="2"/>
      <c r="D61" s="2"/>
      <c r="E61" s="2"/>
      <c r="F61" s="2"/>
      <c r="G61" s="2"/>
      <c r="H61" s="2"/>
      <c r="I61" s="2"/>
      <c r="J61" s="2"/>
      <c r="K61" s="2"/>
      <c r="L61" s="15"/>
      <c r="M61" s="23"/>
      <c r="N61" s="23"/>
    </row>
    <row r="62" spans="2:14" ht="12.75">
      <c r="B62" s="14"/>
      <c r="C62" s="2"/>
      <c r="D62" s="2"/>
      <c r="E62" s="2"/>
      <c r="F62" s="2"/>
      <c r="G62" s="2"/>
      <c r="H62" s="2"/>
      <c r="I62" s="2"/>
      <c r="J62" s="2"/>
      <c r="K62" s="2"/>
      <c r="L62" s="15"/>
      <c r="M62" s="23"/>
      <c r="N62" s="23"/>
    </row>
    <row r="63" spans="2:14" ht="12.75">
      <c r="B63" s="14"/>
      <c r="C63" s="2"/>
      <c r="D63" s="2"/>
      <c r="E63" s="2"/>
      <c r="F63" s="2"/>
      <c r="G63" s="2"/>
      <c r="H63" s="2"/>
      <c r="I63" s="2"/>
      <c r="J63" s="2"/>
      <c r="K63" s="2"/>
      <c r="L63" s="15"/>
      <c r="M63" s="23"/>
      <c r="N63" s="23"/>
    </row>
    <row r="64" spans="2:14" ht="12.75">
      <c r="B64" s="14"/>
      <c r="C64" s="2"/>
      <c r="D64" s="2"/>
      <c r="E64" s="2"/>
      <c r="F64" s="2"/>
      <c r="G64" s="2"/>
      <c r="H64" s="2"/>
      <c r="I64" s="2"/>
      <c r="J64" s="2"/>
      <c r="K64" s="2"/>
      <c r="L64" s="15"/>
      <c r="M64" s="23"/>
      <c r="N64" s="23"/>
    </row>
    <row r="65" spans="2:14" ht="12.75">
      <c r="B65" s="14"/>
      <c r="C65" s="2"/>
      <c r="D65" s="2"/>
      <c r="E65" s="2"/>
      <c r="F65" s="2"/>
      <c r="G65" s="2"/>
      <c r="H65" s="2"/>
      <c r="I65" s="2"/>
      <c r="J65" s="2"/>
      <c r="K65" s="2"/>
      <c r="L65" s="15"/>
      <c r="M65" s="23"/>
      <c r="N65" s="23"/>
    </row>
    <row r="66" spans="2:14" ht="12.75">
      <c r="B66" s="14"/>
      <c r="C66" s="2"/>
      <c r="D66" s="2"/>
      <c r="E66" s="2"/>
      <c r="F66" s="2"/>
      <c r="G66" s="2"/>
      <c r="H66" s="2"/>
      <c r="I66" s="2"/>
      <c r="J66" s="2"/>
      <c r="K66" s="2"/>
      <c r="L66" s="15"/>
      <c r="M66" s="23"/>
      <c r="N66" s="23"/>
    </row>
    <row r="67" spans="2:14" ht="12.75">
      <c r="B67" s="14"/>
      <c r="C67" s="2"/>
      <c r="D67" s="2"/>
      <c r="E67" s="2"/>
      <c r="F67" s="2"/>
      <c r="G67" s="2"/>
      <c r="H67" s="2"/>
      <c r="I67" s="2"/>
      <c r="J67" s="2"/>
      <c r="K67" s="2"/>
      <c r="L67" s="15"/>
      <c r="M67" s="23"/>
      <c r="N67" s="23"/>
    </row>
    <row r="68" spans="2:14" ht="12.75">
      <c r="B68" s="14"/>
      <c r="C68" s="2"/>
      <c r="D68" s="2"/>
      <c r="E68" s="2"/>
      <c r="F68" s="2"/>
      <c r="G68" s="2"/>
      <c r="H68" s="2"/>
      <c r="I68" s="2"/>
      <c r="J68" s="2"/>
      <c r="K68" s="2"/>
      <c r="L68" s="15"/>
      <c r="M68" s="23"/>
      <c r="N68" s="23"/>
    </row>
    <row r="69" spans="2:14" ht="12.75">
      <c r="B69" s="14"/>
      <c r="C69" s="2"/>
      <c r="D69" s="2"/>
      <c r="E69" s="2"/>
      <c r="F69" s="2"/>
      <c r="G69" s="2"/>
      <c r="H69" s="2"/>
      <c r="I69" s="2"/>
      <c r="J69" s="2"/>
      <c r="K69" s="2"/>
      <c r="L69" s="15"/>
      <c r="M69" s="23"/>
      <c r="N69" s="23"/>
    </row>
    <row r="70" spans="2:14" ht="12.75">
      <c r="B70" s="14"/>
      <c r="C70" s="2"/>
      <c r="D70" s="2"/>
      <c r="E70" s="2"/>
      <c r="F70" s="2"/>
      <c r="G70" s="2"/>
      <c r="H70" s="2"/>
      <c r="I70" s="2"/>
      <c r="J70" s="2"/>
      <c r="K70" s="2"/>
      <c r="L70" s="15"/>
      <c r="M70" s="23"/>
      <c r="N70" s="23"/>
    </row>
    <row r="71" spans="2:14" ht="12.75">
      <c r="B71" s="14"/>
      <c r="C71" s="2"/>
      <c r="D71" s="2"/>
      <c r="E71" s="2"/>
      <c r="F71" s="2"/>
      <c r="G71" s="2"/>
      <c r="H71" s="2"/>
      <c r="I71" s="2"/>
      <c r="J71" s="2"/>
      <c r="K71" s="2"/>
      <c r="L71" s="15"/>
      <c r="M71" s="23"/>
      <c r="N71" s="23"/>
    </row>
    <row r="72" spans="2:14" ht="12.75">
      <c r="B72" s="14"/>
      <c r="C72" s="2"/>
      <c r="D72" s="2"/>
      <c r="E72" s="2"/>
      <c r="F72" s="2"/>
      <c r="G72" s="2"/>
      <c r="H72" s="2"/>
      <c r="I72" s="2"/>
      <c r="J72" s="2"/>
      <c r="K72" s="2"/>
      <c r="L72" s="15"/>
      <c r="M72" s="23"/>
      <c r="N72" s="23"/>
    </row>
    <row r="73" spans="2:14" ht="12.75">
      <c r="B73" s="14"/>
      <c r="C73" s="2"/>
      <c r="D73" s="2"/>
      <c r="E73" s="2"/>
      <c r="F73" s="2"/>
      <c r="G73" s="2"/>
      <c r="H73" s="2"/>
      <c r="I73" s="2"/>
      <c r="J73" s="2"/>
      <c r="K73" s="2"/>
      <c r="L73" s="15"/>
      <c r="M73" s="23"/>
      <c r="N73" s="23"/>
    </row>
    <row r="74" spans="2:14" ht="12.75">
      <c r="B74" s="14"/>
      <c r="C74" s="2"/>
      <c r="D74" s="2"/>
      <c r="E74" s="2"/>
      <c r="F74" s="2"/>
      <c r="G74" s="2"/>
      <c r="H74" s="2"/>
      <c r="I74" s="2"/>
      <c r="J74" s="2"/>
      <c r="K74" s="2"/>
      <c r="L74" s="15"/>
      <c r="M74" s="23"/>
      <c r="N74" s="23"/>
    </row>
    <row r="75" spans="2:14" ht="12.75">
      <c r="B75" s="14"/>
      <c r="C75" s="2"/>
      <c r="D75" s="2"/>
      <c r="E75" s="2"/>
      <c r="F75" s="2"/>
      <c r="G75" s="2"/>
      <c r="H75" s="2"/>
      <c r="I75" s="2"/>
      <c r="J75" s="2"/>
      <c r="K75" s="2"/>
      <c r="L75" s="15"/>
      <c r="M75" s="23"/>
      <c r="N75" s="23"/>
    </row>
    <row r="76" spans="2:14" ht="12.75">
      <c r="B76" s="14"/>
      <c r="C76" s="2"/>
      <c r="D76" s="2"/>
      <c r="E76" s="2"/>
      <c r="F76" s="2"/>
      <c r="G76" s="2"/>
      <c r="H76" s="2"/>
      <c r="I76" s="2"/>
      <c r="J76" s="2"/>
      <c r="K76" s="2"/>
      <c r="L76" s="15"/>
      <c r="M76" s="23"/>
      <c r="N76" s="23"/>
    </row>
    <row r="77" spans="2:14" ht="12.75">
      <c r="B77" s="14"/>
      <c r="C77" s="1"/>
      <c r="D77" s="1"/>
      <c r="E77" s="1"/>
      <c r="F77" s="1"/>
      <c r="G77" s="1"/>
      <c r="H77" s="1"/>
      <c r="I77" s="1"/>
      <c r="J77" s="1"/>
      <c r="K77" s="1"/>
      <c r="L77" s="16"/>
      <c r="M77" s="21"/>
      <c r="N77" s="21"/>
    </row>
    <row r="78" spans="2:14" ht="12.75">
      <c r="B78" s="14"/>
      <c r="C78" s="1"/>
      <c r="D78" s="1"/>
      <c r="E78" s="1"/>
      <c r="F78" s="1"/>
      <c r="G78" s="1"/>
      <c r="H78" s="1"/>
      <c r="I78" s="1"/>
      <c r="J78" s="1"/>
      <c r="K78" s="1"/>
      <c r="L78" s="16"/>
      <c r="M78" s="21"/>
      <c r="N78" s="21"/>
    </row>
    <row r="79" spans="2:14" ht="12.75">
      <c r="B79" s="14"/>
      <c r="C79" s="1"/>
      <c r="D79" s="1"/>
      <c r="E79" s="1"/>
      <c r="F79" s="1"/>
      <c r="G79" s="1"/>
      <c r="H79" s="1"/>
      <c r="I79" s="1"/>
      <c r="J79" s="1"/>
      <c r="K79" s="1"/>
      <c r="L79" s="16"/>
      <c r="M79" s="21"/>
      <c r="N79" s="21"/>
    </row>
    <row r="80" spans="2:14" ht="12.75">
      <c r="B80" s="14"/>
      <c r="C80" s="1"/>
      <c r="D80" s="1"/>
      <c r="E80" s="1"/>
      <c r="F80" s="1"/>
      <c r="G80" s="1"/>
      <c r="H80" s="1"/>
      <c r="I80" s="1"/>
      <c r="J80" s="1"/>
      <c r="K80" s="1"/>
      <c r="L80" s="16"/>
      <c r="M80" s="21"/>
      <c r="N80" s="21"/>
    </row>
    <row r="81" spans="2:14" ht="12.75">
      <c r="B81" s="14"/>
      <c r="C81" s="1"/>
      <c r="D81" s="1"/>
      <c r="E81" s="1"/>
      <c r="F81" s="1"/>
      <c r="G81" s="1"/>
      <c r="H81" s="1"/>
      <c r="I81" s="1"/>
      <c r="J81" s="1"/>
      <c r="K81" s="1"/>
      <c r="L81" s="16"/>
      <c r="M81" s="21"/>
      <c r="N81" s="21"/>
    </row>
    <row r="82" spans="2:14" ht="12.75">
      <c r="B82" s="14"/>
      <c r="C82" s="1"/>
      <c r="D82" s="1"/>
      <c r="E82" s="1"/>
      <c r="F82" s="1"/>
      <c r="G82" s="1"/>
      <c r="H82" s="1"/>
      <c r="I82" s="1"/>
      <c r="J82" s="1"/>
      <c r="K82" s="1"/>
      <c r="L82" s="16"/>
      <c r="M82" s="21"/>
      <c r="N82" s="21"/>
    </row>
    <row r="83" spans="2:14" ht="12.75">
      <c r="B83" s="14"/>
      <c r="C83" s="1"/>
      <c r="D83" s="1"/>
      <c r="E83" s="1"/>
      <c r="F83" s="1"/>
      <c r="G83" s="1"/>
      <c r="H83" s="1"/>
      <c r="I83" s="1"/>
      <c r="J83" s="1"/>
      <c r="K83" s="1"/>
      <c r="L83" s="16"/>
      <c r="M83" s="21"/>
      <c r="N83" s="21"/>
    </row>
    <row r="84" spans="2:14" ht="12.75">
      <c r="B84" s="14"/>
      <c r="C84" s="1"/>
      <c r="D84" s="1"/>
      <c r="E84" s="1"/>
      <c r="F84" s="1"/>
      <c r="G84" s="1"/>
      <c r="H84" s="1"/>
      <c r="I84" s="1"/>
      <c r="J84" s="1"/>
      <c r="K84" s="1"/>
      <c r="L84" s="16"/>
      <c r="M84" s="21"/>
      <c r="N84" s="21"/>
    </row>
    <row r="85" spans="2:14" ht="12.75">
      <c r="B85" s="14"/>
      <c r="C85" s="1"/>
      <c r="D85" s="1"/>
      <c r="E85" s="1"/>
      <c r="F85" s="1"/>
      <c r="G85" s="1"/>
      <c r="H85" s="1"/>
      <c r="I85" s="1"/>
      <c r="J85" s="1"/>
      <c r="K85" s="1"/>
      <c r="L85" s="16"/>
      <c r="M85" s="21"/>
      <c r="N85" s="21"/>
    </row>
    <row r="86" spans="2:14" ht="12.75">
      <c r="B86" s="14"/>
      <c r="C86" s="1"/>
      <c r="D86" s="1"/>
      <c r="E86" s="1"/>
      <c r="F86" s="1"/>
      <c r="G86" s="1"/>
      <c r="H86" s="1"/>
      <c r="I86" s="1"/>
      <c r="J86" s="1"/>
      <c r="K86" s="1"/>
      <c r="L86" s="16"/>
      <c r="M86" s="21"/>
      <c r="N86" s="21"/>
    </row>
    <row r="87" spans="2:14" ht="12.75">
      <c r="B87" s="14"/>
      <c r="C87" s="1"/>
      <c r="D87" s="1"/>
      <c r="E87" s="1"/>
      <c r="F87" s="1"/>
      <c r="G87" s="1"/>
      <c r="H87" s="1"/>
      <c r="I87" s="1"/>
      <c r="J87" s="1"/>
      <c r="K87" s="1"/>
      <c r="L87" s="16"/>
      <c r="M87" s="21"/>
      <c r="N87" s="21"/>
    </row>
    <row r="88" spans="2:14" ht="12.75">
      <c r="B88" s="14"/>
      <c r="C88" s="1"/>
      <c r="D88" s="1"/>
      <c r="E88" s="1"/>
      <c r="F88" s="1"/>
      <c r="G88" s="1"/>
      <c r="H88" s="1"/>
      <c r="I88" s="1"/>
      <c r="J88" s="1"/>
      <c r="K88" s="1"/>
      <c r="L88" s="16"/>
      <c r="M88" s="21"/>
      <c r="N88" s="21"/>
    </row>
    <row r="89" spans="2:14" ht="12.75">
      <c r="B89" s="14"/>
      <c r="C89" s="1"/>
      <c r="D89" s="1"/>
      <c r="E89" s="1"/>
      <c r="F89" s="1"/>
      <c r="G89" s="1"/>
      <c r="H89" s="1"/>
      <c r="I89" s="1"/>
      <c r="J89" s="1"/>
      <c r="K89" s="1"/>
      <c r="L89" s="16"/>
      <c r="M89" s="21"/>
      <c r="N89" s="21"/>
    </row>
    <row r="90" spans="2:14" ht="12.75">
      <c r="B90" s="14"/>
      <c r="C90" s="1"/>
      <c r="D90" s="1"/>
      <c r="E90" s="1"/>
      <c r="F90" s="1"/>
      <c r="G90" s="1"/>
      <c r="H90" s="1"/>
      <c r="I90" s="1"/>
      <c r="J90" s="1"/>
      <c r="K90" s="1"/>
      <c r="L90" s="16"/>
      <c r="M90" s="21"/>
      <c r="N90" s="21"/>
    </row>
    <row r="91" spans="2:14" ht="12.75">
      <c r="B91" s="14"/>
      <c r="C91" s="1"/>
      <c r="D91" s="1"/>
      <c r="E91" s="1"/>
      <c r="F91" s="1"/>
      <c r="G91" s="1"/>
      <c r="H91" s="1"/>
      <c r="I91" s="1"/>
      <c r="J91" s="1"/>
      <c r="K91" s="1"/>
      <c r="L91" s="16"/>
      <c r="M91" s="21"/>
      <c r="N91" s="21"/>
    </row>
    <row r="92" spans="2:14" ht="12.75">
      <c r="B92" s="14"/>
      <c r="C92" s="1"/>
      <c r="D92" s="1"/>
      <c r="E92" s="1"/>
      <c r="F92" s="1"/>
      <c r="G92" s="1"/>
      <c r="H92" s="1"/>
      <c r="I92" s="1"/>
      <c r="J92" s="1"/>
      <c r="K92" s="1"/>
      <c r="L92" s="16"/>
      <c r="M92" s="21"/>
      <c r="N92" s="21"/>
    </row>
    <row r="93" spans="2:14" ht="12.75">
      <c r="B93" s="14"/>
      <c r="C93" s="1"/>
      <c r="D93" s="1"/>
      <c r="E93" s="1"/>
      <c r="F93" s="1"/>
      <c r="G93" s="1"/>
      <c r="H93" s="1"/>
      <c r="I93" s="1"/>
      <c r="J93" s="1"/>
      <c r="K93" s="1"/>
      <c r="L93" s="16"/>
      <c r="M93" s="21"/>
      <c r="N93" s="21"/>
    </row>
    <row r="94" spans="2:14" ht="12.75">
      <c r="B94" s="14"/>
      <c r="C94" s="1"/>
      <c r="D94" s="1"/>
      <c r="E94" s="1"/>
      <c r="F94" s="1"/>
      <c r="G94" s="1"/>
      <c r="H94" s="1"/>
      <c r="I94" s="1"/>
      <c r="J94" s="1"/>
      <c r="K94" s="1"/>
      <c r="L94" s="16"/>
      <c r="M94" s="21"/>
      <c r="N94" s="21"/>
    </row>
    <row r="95" spans="2:14" ht="12.75">
      <c r="B95" s="14"/>
      <c r="C95" s="1"/>
      <c r="D95" s="1"/>
      <c r="E95" s="1"/>
      <c r="F95" s="1"/>
      <c r="G95" s="1"/>
      <c r="H95" s="1"/>
      <c r="I95" s="1"/>
      <c r="J95" s="1"/>
      <c r="K95" s="1"/>
      <c r="L95" s="16"/>
      <c r="M95" s="21"/>
      <c r="N95" s="21"/>
    </row>
    <row r="96" spans="2:14" ht="12.75">
      <c r="B96" s="14"/>
      <c r="C96" s="1"/>
      <c r="D96" s="1"/>
      <c r="E96" s="1"/>
      <c r="F96" s="1"/>
      <c r="G96" s="1"/>
      <c r="H96" s="1"/>
      <c r="I96" s="1"/>
      <c r="J96" s="1"/>
      <c r="K96" s="1"/>
      <c r="L96" s="16"/>
      <c r="M96" s="21"/>
      <c r="N96" s="21"/>
    </row>
    <row r="97" spans="2:14" ht="12.75">
      <c r="B97" s="14"/>
      <c r="C97" s="1"/>
      <c r="D97" s="1"/>
      <c r="E97" s="1"/>
      <c r="F97" s="1"/>
      <c r="G97" s="1"/>
      <c r="H97" s="1"/>
      <c r="I97" s="1"/>
      <c r="J97" s="1"/>
      <c r="K97" s="1"/>
      <c r="L97" s="16"/>
      <c r="M97" s="21"/>
      <c r="N97" s="21"/>
    </row>
    <row r="98" spans="2:14" ht="12.75">
      <c r="B98" s="14"/>
      <c r="C98" s="1"/>
      <c r="D98" s="1"/>
      <c r="E98" s="1"/>
      <c r="F98" s="1"/>
      <c r="G98" s="1"/>
      <c r="H98" s="1"/>
      <c r="I98" s="1"/>
      <c r="J98" s="1"/>
      <c r="K98" s="1"/>
      <c r="L98" s="16"/>
      <c r="M98" s="21"/>
      <c r="N98" s="21"/>
    </row>
    <row r="99" spans="2:14" ht="12.75">
      <c r="B99" s="14"/>
      <c r="C99" s="1"/>
      <c r="D99" s="1"/>
      <c r="E99" s="1"/>
      <c r="F99" s="1"/>
      <c r="G99" s="1"/>
      <c r="H99" s="1"/>
      <c r="I99" s="1"/>
      <c r="J99" s="1"/>
      <c r="K99" s="1"/>
      <c r="L99" s="16"/>
      <c r="M99" s="21"/>
      <c r="N99" s="21"/>
    </row>
    <row r="100" spans="2:14" ht="12.75">
      <c r="B100" s="14"/>
      <c r="C100" s="1"/>
      <c r="D100" s="1"/>
      <c r="E100" s="1"/>
      <c r="F100" s="1"/>
      <c r="G100" s="1"/>
      <c r="H100" s="1"/>
      <c r="I100" s="1"/>
      <c r="J100" s="1"/>
      <c r="K100" s="1"/>
      <c r="L100" s="16"/>
      <c r="M100" s="21"/>
      <c r="N100" s="21"/>
    </row>
    <row r="101" spans="2:14" ht="12.75">
      <c r="B101" s="14"/>
      <c r="C101" s="1"/>
      <c r="D101" s="1"/>
      <c r="E101" s="1"/>
      <c r="F101" s="1"/>
      <c r="G101" s="1"/>
      <c r="H101" s="1"/>
      <c r="I101" s="1"/>
      <c r="J101" s="1"/>
      <c r="K101" s="1"/>
      <c r="L101" s="16"/>
      <c r="M101" s="21"/>
      <c r="N101" s="21"/>
    </row>
    <row r="102" spans="2:14" ht="12.75">
      <c r="B102" s="14"/>
      <c r="C102" s="2"/>
      <c r="D102" s="2"/>
      <c r="E102" s="2"/>
      <c r="F102" s="2"/>
      <c r="G102" s="2"/>
      <c r="H102" s="2"/>
      <c r="I102" s="2"/>
      <c r="J102" s="2"/>
      <c r="K102" s="2"/>
      <c r="L102" s="15"/>
      <c r="M102" s="23"/>
      <c r="N102" s="23"/>
    </row>
    <row r="103" spans="2:14" ht="12.75">
      <c r="B103" s="14"/>
      <c r="C103" s="2"/>
      <c r="D103" s="2"/>
      <c r="E103" s="2"/>
      <c r="F103" s="2"/>
      <c r="G103" s="2"/>
      <c r="H103" s="2"/>
      <c r="I103" s="2"/>
      <c r="J103" s="2"/>
      <c r="K103" s="2"/>
      <c r="L103" s="15"/>
      <c r="M103" s="23"/>
      <c r="N103" s="23"/>
    </row>
    <row r="104" spans="2:14" ht="13.5" thickBot="1">
      <c r="B104" s="17"/>
      <c r="C104" s="18"/>
      <c r="D104" s="18"/>
      <c r="E104" s="18"/>
      <c r="F104" s="18"/>
      <c r="G104" s="18"/>
      <c r="H104" s="18"/>
      <c r="I104" s="18"/>
      <c r="J104" s="18"/>
      <c r="K104" s="18"/>
      <c r="L104" s="19"/>
      <c r="M104" s="23"/>
      <c r="N104" s="23"/>
    </row>
  </sheetData>
  <sheetProtection password="E7B2" sheet="1"/>
  <mergeCells count="18">
    <mergeCell ref="C21:K26"/>
    <mergeCell ref="C20:K20"/>
    <mergeCell ref="C3:D3"/>
    <mergeCell ref="I3:J3"/>
    <mergeCell ref="E3:H3"/>
    <mergeCell ref="C10:K10"/>
    <mergeCell ref="C5:K5"/>
    <mergeCell ref="C6:K8"/>
    <mergeCell ref="D44:E44"/>
    <mergeCell ref="D43:E43"/>
    <mergeCell ref="C11:K12"/>
    <mergeCell ref="F41:F42"/>
    <mergeCell ref="G41:G42"/>
    <mergeCell ref="H41:J41"/>
    <mergeCell ref="C18:K18"/>
    <mergeCell ref="C14:K16"/>
    <mergeCell ref="C29:K32"/>
    <mergeCell ref="C28:K28"/>
  </mergeCells>
  <printOptions gridLines="1"/>
  <pageMargins left="0.7" right="0.7" top="0.75" bottom="0.75" header="0.3" footer="0.3"/>
  <pageSetup horizontalDpi="600" verticalDpi="600" orientation="landscape" scale="49" r:id="rId2"/>
  <headerFooter>
    <oddHeader>&amp;LECM010b - Energy efficient power supplies
&amp;R&amp;A</oddHeader>
    <oddFooter>&amp;LLast modified by user: &amp;D&amp;RPage &amp;P of &amp;N
</oddFooter>
  </headerFooter>
  <rowBreaks count="2" manualBreakCount="2">
    <brk id="44" min="2" max="10" man="1"/>
    <brk id="98" min="2" max="10" man="1"/>
  </rowBreaks>
  <drawing r:id="rId1"/>
</worksheet>
</file>

<file path=xl/worksheets/sheet3.xml><?xml version="1.0" encoding="utf-8"?>
<worksheet xmlns="http://schemas.openxmlformats.org/spreadsheetml/2006/main" xmlns:r="http://schemas.openxmlformats.org/officeDocument/2006/relationships">
  <dimension ref="B2:T47"/>
  <sheetViews>
    <sheetView workbookViewId="0" topLeftCell="A1">
      <selection activeCell="L24" sqref="L24"/>
    </sheetView>
  </sheetViews>
  <sheetFormatPr defaultColWidth="11.00390625" defaultRowHeight="12.75"/>
  <cols>
    <col min="1" max="2" width="2.50390625" style="87" customWidth="1"/>
    <col min="3" max="3" width="13.25390625" style="87" bestFit="1" customWidth="1"/>
    <col min="4" max="4" width="11.00390625" style="87" customWidth="1"/>
    <col min="5" max="5" width="14.75390625" style="87" customWidth="1"/>
    <col min="6" max="7" width="11.00390625" style="87" customWidth="1"/>
    <col min="8" max="8" width="10.625" style="87" bestFit="1" customWidth="1"/>
    <col min="9" max="9" width="7.00390625" style="87" bestFit="1" customWidth="1"/>
    <col min="10" max="14" width="11.00390625" style="87" customWidth="1"/>
    <col min="15" max="15" width="9.50390625" style="87" bestFit="1" customWidth="1"/>
    <col min="16" max="16" width="2.50390625" style="87" customWidth="1"/>
    <col min="17" max="16384" width="11.00390625" style="87" customWidth="1"/>
  </cols>
  <sheetData>
    <row r="1" ht="13.5" thickBot="1"/>
    <row r="2" spans="2:16" ht="12.75">
      <c r="B2" s="88"/>
      <c r="C2" s="89"/>
      <c r="D2" s="89"/>
      <c r="E2" s="89"/>
      <c r="F2" s="89"/>
      <c r="G2" s="89"/>
      <c r="H2" s="89"/>
      <c r="I2" s="89"/>
      <c r="J2" s="89"/>
      <c r="K2" s="89"/>
      <c r="L2" s="89"/>
      <c r="M2" s="89"/>
      <c r="N2" s="89"/>
      <c r="O2" s="89"/>
      <c r="P2" s="90"/>
    </row>
    <row r="3" spans="2:16" ht="12.75">
      <c r="B3" s="91"/>
      <c r="C3" s="542" t="s">
        <v>92</v>
      </c>
      <c r="D3" s="543"/>
      <c r="E3" s="544"/>
      <c r="F3" s="499" t="s">
        <v>98</v>
      </c>
      <c r="G3" s="540"/>
      <c r="H3" s="540"/>
      <c r="I3" s="540"/>
      <c r="J3" s="540"/>
      <c r="K3" s="541"/>
      <c r="L3" s="538" t="s">
        <v>97</v>
      </c>
      <c r="M3" s="539"/>
      <c r="N3" s="539"/>
      <c r="O3" s="92">
        <f>'1.Home'!H10</f>
        <v>38971</v>
      </c>
      <c r="P3" s="93"/>
    </row>
    <row r="4" spans="2:16" ht="13.5" thickBot="1">
      <c r="B4" s="91"/>
      <c r="C4" s="94"/>
      <c r="D4" s="94"/>
      <c r="E4" s="94"/>
      <c r="F4" s="101"/>
      <c r="G4" s="94"/>
      <c r="H4" s="94"/>
      <c r="I4" s="94"/>
      <c r="J4" s="94"/>
      <c r="K4" s="94"/>
      <c r="L4" s="94"/>
      <c r="M4" s="94"/>
      <c r="N4" s="94"/>
      <c r="O4" s="94"/>
      <c r="P4" s="93"/>
    </row>
    <row r="5" spans="2:17" ht="24" thickBot="1">
      <c r="B5" s="91"/>
      <c r="C5" s="504" t="s">
        <v>52</v>
      </c>
      <c r="D5" s="505"/>
      <c r="E5" s="505"/>
      <c r="F5" s="505"/>
      <c r="G5" s="505"/>
      <c r="H5" s="505"/>
      <c r="I5" s="505"/>
      <c r="J5" s="505"/>
      <c r="K5" s="505"/>
      <c r="L5" s="505"/>
      <c r="M5" s="505"/>
      <c r="N5" s="505"/>
      <c r="O5" s="506"/>
      <c r="P5" s="328"/>
      <c r="Q5" s="329"/>
    </row>
    <row r="6" spans="2:17" ht="15.75" thickBot="1">
      <c r="B6" s="91"/>
      <c r="C6" s="330"/>
      <c r="D6" s="330"/>
      <c r="E6" s="330"/>
      <c r="F6" s="330"/>
      <c r="G6" s="330"/>
      <c r="H6" s="330"/>
      <c r="I6" s="330"/>
      <c r="J6" s="330"/>
      <c r="K6" s="330"/>
      <c r="L6" s="330"/>
      <c r="M6" s="330"/>
      <c r="N6" s="330"/>
      <c r="O6" s="330"/>
      <c r="P6" s="331"/>
      <c r="Q6" s="332"/>
    </row>
    <row r="7" spans="2:20" ht="15" thickBot="1">
      <c r="B7" s="91"/>
      <c r="C7" s="516" t="s">
        <v>61</v>
      </c>
      <c r="D7" s="517"/>
      <c r="E7" s="517"/>
      <c r="F7" s="517"/>
      <c r="G7" s="517"/>
      <c r="H7" s="517"/>
      <c r="I7" s="517"/>
      <c r="J7" s="517"/>
      <c r="K7" s="517"/>
      <c r="L7" s="517"/>
      <c r="M7" s="517"/>
      <c r="N7" s="517"/>
      <c r="O7" s="518"/>
      <c r="P7" s="93"/>
      <c r="Q7" s="133"/>
      <c r="R7" s="133"/>
      <c r="S7" s="133"/>
      <c r="T7" s="133"/>
    </row>
    <row r="8" spans="2:20" ht="12.75" customHeight="1">
      <c r="B8" s="91"/>
      <c r="C8" s="507" t="s">
        <v>99</v>
      </c>
      <c r="D8" s="508"/>
      <c r="E8" s="508"/>
      <c r="F8" s="508"/>
      <c r="G8" s="508"/>
      <c r="H8" s="508"/>
      <c r="I8" s="508"/>
      <c r="J8" s="508"/>
      <c r="K8" s="508"/>
      <c r="L8" s="508"/>
      <c r="M8" s="508"/>
      <c r="N8" s="508"/>
      <c r="O8" s="509"/>
      <c r="P8" s="97"/>
      <c r="Q8" s="333"/>
      <c r="R8" s="133"/>
      <c r="S8" s="133"/>
      <c r="T8" s="133"/>
    </row>
    <row r="9" spans="2:20" ht="12.75">
      <c r="B9" s="91"/>
      <c r="C9" s="510"/>
      <c r="D9" s="511"/>
      <c r="E9" s="511"/>
      <c r="F9" s="511"/>
      <c r="G9" s="511"/>
      <c r="H9" s="511"/>
      <c r="I9" s="511"/>
      <c r="J9" s="511"/>
      <c r="K9" s="511"/>
      <c r="L9" s="511"/>
      <c r="M9" s="511"/>
      <c r="N9" s="511"/>
      <c r="O9" s="512"/>
      <c r="P9" s="97"/>
      <c r="Q9" s="333"/>
      <c r="R9" s="133"/>
      <c r="S9" s="133"/>
      <c r="T9" s="133"/>
    </row>
    <row r="10" spans="2:20" ht="13.5" thickBot="1">
      <c r="B10" s="91"/>
      <c r="C10" s="513"/>
      <c r="D10" s="514"/>
      <c r="E10" s="514"/>
      <c r="F10" s="514"/>
      <c r="G10" s="514"/>
      <c r="H10" s="514"/>
      <c r="I10" s="514"/>
      <c r="J10" s="514"/>
      <c r="K10" s="514"/>
      <c r="L10" s="514"/>
      <c r="M10" s="514"/>
      <c r="N10" s="514"/>
      <c r="O10" s="515"/>
      <c r="P10" s="97"/>
      <c r="Q10" s="333"/>
      <c r="R10" s="133"/>
      <c r="S10" s="133"/>
      <c r="T10" s="133"/>
    </row>
    <row r="11" spans="2:20" ht="12.75">
      <c r="B11" s="91"/>
      <c r="C11" s="99"/>
      <c r="D11" s="99"/>
      <c r="E11" s="99"/>
      <c r="F11" s="99"/>
      <c r="G11" s="99"/>
      <c r="H11" s="99"/>
      <c r="I11" s="99"/>
      <c r="J11" s="99"/>
      <c r="K11" s="99"/>
      <c r="L11" s="99"/>
      <c r="M11" s="99"/>
      <c r="N11" s="99"/>
      <c r="O11" s="99"/>
      <c r="P11" s="97"/>
      <c r="Q11" s="333"/>
      <c r="R11" s="133"/>
      <c r="S11" s="133"/>
      <c r="T11" s="133"/>
    </row>
    <row r="12" spans="2:20" ht="13.5" thickBot="1">
      <c r="B12" s="91"/>
      <c r="C12" s="99"/>
      <c r="D12" s="99"/>
      <c r="E12" s="99"/>
      <c r="F12" s="99"/>
      <c r="G12" s="99"/>
      <c r="H12" s="99"/>
      <c r="I12" s="99"/>
      <c r="J12" s="99"/>
      <c r="K12" s="99"/>
      <c r="L12" s="99"/>
      <c r="M12" s="99"/>
      <c r="N12" s="99"/>
      <c r="O12" s="99"/>
      <c r="P12" s="97"/>
      <c r="Q12" s="333"/>
      <c r="R12" s="133"/>
      <c r="S12" s="133"/>
      <c r="T12" s="133"/>
    </row>
    <row r="13" spans="2:20" ht="26.25" thickBot="1">
      <c r="B13" s="91"/>
      <c r="C13" s="334" t="s">
        <v>100</v>
      </c>
      <c r="D13" s="521" t="s">
        <v>101</v>
      </c>
      <c r="E13" s="522"/>
      <c r="F13" s="522"/>
      <c r="G13" s="522"/>
      <c r="H13" s="522" t="s">
        <v>102</v>
      </c>
      <c r="I13" s="523"/>
      <c r="J13" s="99"/>
      <c r="K13" s="99"/>
      <c r="L13" s="99"/>
      <c r="M13" s="99"/>
      <c r="N13" s="99"/>
      <c r="O13" s="99"/>
      <c r="P13" s="97"/>
      <c r="Q13" s="333"/>
      <c r="R13" s="133"/>
      <c r="S13" s="133"/>
      <c r="T13" s="133"/>
    </row>
    <row r="14" spans="2:20" ht="13.5" thickBot="1">
      <c r="B14" s="91"/>
      <c r="C14" s="335"/>
      <c r="D14" s="335"/>
      <c r="E14" s="335"/>
      <c r="F14" s="335"/>
      <c r="G14" s="335"/>
      <c r="H14" s="335"/>
      <c r="I14" s="335"/>
      <c r="J14" s="99"/>
      <c r="K14" s="99"/>
      <c r="L14" s="99"/>
      <c r="M14" s="99"/>
      <c r="N14" s="99"/>
      <c r="O14" s="99"/>
      <c r="P14" s="97"/>
      <c r="Q14" s="333"/>
      <c r="R14" s="133"/>
      <c r="S14" s="133"/>
      <c r="T14" s="133"/>
    </row>
    <row r="15" spans="2:20" ht="15">
      <c r="B15" s="91"/>
      <c r="C15" s="336"/>
      <c r="D15" s="524" t="s">
        <v>53</v>
      </c>
      <c r="E15" s="525"/>
      <c r="F15" s="525"/>
      <c r="G15" s="526"/>
      <c r="H15" s="323">
        <v>10</v>
      </c>
      <c r="I15" s="337"/>
      <c r="J15" s="99"/>
      <c r="K15" s="99"/>
      <c r="L15" s="99"/>
      <c r="M15" s="99"/>
      <c r="N15" s="99"/>
      <c r="O15" s="99"/>
      <c r="P15" s="97"/>
      <c r="Q15" s="333"/>
      <c r="R15" s="133"/>
      <c r="S15" s="133"/>
      <c r="T15" s="133"/>
    </row>
    <row r="16" spans="2:20" ht="15">
      <c r="B16" s="91"/>
      <c r="C16" s="364"/>
      <c r="D16" s="527" t="s">
        <v>41</v>
      </c>
      <c r="E16" s="528"/>
      <c r="F16" s="528"/>
      <c r="G16" s="528"/>
      <c r="H16" s="324">
        <v>250</v>
      </c>
      <c r="I16" s="338" t="s">
        <v>103</v>
      </c>
      <c r="J16" s="99"/>
      <c r="K16" s="99"/>
      <c r="L16" s="99"/>
      <c r="M16" s="99"/>
      <c r="N16" s="99"/>
      <c r="O16" s="99"/>
      <c r="P16" s="97"/>
      <c r="Q16" s="333"/>
      <c r="R16" s="133"/>
      <c r="S16" s="133"/>
      <c r="T16" s="133"/>
    </row>
    <row r="17" spans="2:20" ht="15">
      <c r="B17" s="91"/>
      <c r="C17" s="364"/>
      <c r="D17" s="527" t="s">
        <v>39</v>
      </c>
      <c r="E17" s="528"/>
      <c r="F17" s="528"/>
      <c r="G17" s="528"/>
      <c r="H17" s="325">
        <v>8</v>
      </c>
      <c r="I17" s="338" t="s">
        <v>104</v>
      </c>
      <c r="J17" s="99"/>
      <c r="K17" s="99"/>
      <c r="L17" s="99"/>
      <c r="M17" s="99"/>
      <c r="N17" s="99"/>
      <c r="O17" s="99"/>
      <c r="P17" s="97"/>
      <c r="Q17" s="333"/>
      <c r="R17" s="133"/>
      <c r="S17" s="133"/>
      <c r="T17" s="133"/>
    </row>
    <row r="18" spans="2:20" ht="15">
      <c r="B18" s="91"/>
      <c r="C18" s="365" t="s">
        <v>183</v>
      </c>
      <c r="D18" s="527" t="s">
        <v>42</v>
      </c>
      <c r="E18" s="528"/>
      <c r="F18" s="528"/>
      <c r="G18" s="528"/>
      <c r="H18" s="326">
        <v>0.65</v>
      </c>
      <c r="I18" s="339"/>
      <c r="J18" s="99"/>
      <c r="K18" s="99"/>
      <c r="L18" s="99"/>
      <c r="M18" s="99"/>
      <c r="N18" s="99"/>
      <c r="O18" s="99"/>
      <c r="P18" s="97"/>
      <c r="Q18" s="333"/>
      <c r="R18" s="133"/>
      <c r="S18" s="133"/>
      <c r="T18" s="133"/>
    </row>
    <row r="19" spans="2:20" ht="15.75" customHeight="1" thickBot="1">
      <c r="B19" s="91"/>
      <c r="C19" s="361" t="s">
        <v>177</v>
      </c>
      <c r="D19" s="519" t="s">
        <v>105</v>
      </c>
      <c r="E19" s="520"/>
      <c r="F19" s="520"/>
      <c r="G19" s="520"/>
      <c r="H19" s="327" t="s">
        <v>185</v>
      </c>
      <c r="I19" s="340">
        <f>VLOOKUP(H19,'6.Assumptions &amp; References'!F18:G21,2,FALSE)</f>
        <v>0.7</v>
      </c>
      <c r="J19" s="335"/>
      <c r="K19" s="335"/>
      <c r="L19" s="335"/>
      <c r="M19" s="335"/>
      <c r="N19" s="335"/>
      <c r="O19" s="99"/>
      <c r="P19" s="97"/>
      <c r="Q19" s="333"/>
      <c r="R19" s="133"/>
      <c r="S19" s="133"/>
      <c r="T19" s="133"/>
    </row>
    <row r="20" spans="2:20" ht="13.5" thickBot="1">
      <c r="B20" s="134"/>
      <c r="C20" s="135"/>
      <c r="D20" s="135"/>
      <c r="E20" s="135"/>
      <c r="F20" s="135"/>
      <c r="G20" s="135"/>
      <c r="H20" s="135"/>
      <c r="I20" s="135"/>
      <c r="J20" s="135"/>
      <c r="K20" s="135"/>
      <c r="L20" s="135"/>
      <c r="M20" s="135"/>
      <c r="N20" s="135"/>
      <c r="O20" s="135"/>
      <c r="P20" s="136"/>
      <c r="Q20" s="133"/>
      <c r="R20" s="133"/>
      <c r="S20" s="133"/>
      <c r="T20" s="133"/>
    </row>
    <row r="21" spans="18:20" ht="12.75">
      <c r="R21" s="133"/>
      <c r="S21" s="133"/>
      <c r="T21" s="133"/>
    </row>
    <row r="22" spans="18:20" ht="12.75">
      <c r="R22" s="133"/>
      <c r="S22" s="133"/>
      <c r="T22" s="133"/>
    </row>
    <row r="23" spans="18:20" ht="12.75">
      <c r="R23" s="133"/>
      <c r="S23" s="133"/>
      <c r="T23" s="133"/>
    </row>
    <row r="24" spans="18:20" ht="12.75">
      <c r="R24" s="133"/>
      <c r="S24" s="133"/>
      <c r="T24" s="133"/>
    </row>
    <row r="25" spans="18:20" ht="12.75">
      <c r="R25" s="133"/>
      <c r="S25" s="133"/>
      <c r="T25" s="133"/>
    </row>
    <row r="26" spans="18:20" ht="12.75">
      <c r="R26" s="133"/>
      <c r="S26" s="133"/>
      <c r="T26" s="133"/>
    </row>
    <row r="27" spans="18:20" ht="12.75">
      <c r="R27" s="133"/>
      <c r="S27" s="133"/>
      <c r="T27" s="133"/>
    </row>
    <row r="28" spans="18:20" ht="12.75">
      <c r="R28" s="133"/>
      <c r="S28" s="133"/>
      <c r="T28" s="133"/>
    </row>
    <row r="40" spans="3:15" ht="12.75">
      <c r="C40" s="133"/>
      <c r="D40" s="133"/>
      <c r="E40" s="133"/>
      <c r="F40" s="341"/>
      <c r="G40" s="341"/>
      <c r="H40" s="341"/>
      <c r="I40" s="341"/>
      <c r="J40" s="341"/>
      <c r="K40" s="341"/>
      <c r="L40" s="342"/>
      <c r="M40" s="343"/>
      <c r="N40" s="133"/>
      <c r="O40" s="133"/>
    </row>
    <row r="41" spans="3:15" ht="12.75">
      <c r="C41" s="133"/>
      <c r="D41" s="133"/>
      <c r="E41" s="133"/>
      <c r="F41" s="341"/>
      <c r="G41" s="341"/>
      <c r="H41" s="341"/>
      <c r="I41" s="341"/>
      <c r="J41" s="341"/>
      <c r="K41" s="341"/>
      <c r="L41" s="342"/>
      <c r="M41" s="343"/>
      <c r="N41" s="133"/>
      <c r="O41" s="133"/>
    </row>
    <row r="42" spans="3:15" ht="12.75">
      <c r="C42" s="133"/>
      <c r="D42" s="133"/>
      <c r="E42" s="133"/>
      <c r="F42" s="341"/>
      <c r="G42" s="341"/>
      <c r="H42" s="341"/>
      <c r="I42" s="341"/>
      <c r="J42" s="341"/>
      <c r="K42" s="341"/>
      <c r="L42" s="342"/>
      <c r="M42" s="343"/>
      <c r="N42" s="133"/>
      <c r="O42" s="133"/>
    </row>
    <row r="43" spans="3:15" ht="12.75">
      <c r="C43" s="133"/>
      <c r="D43" s="133"/>
      <c r="E43" s="133"/>
      <c r="F43" s="341"/>
      <c r="G43" s="341"/>
      <c r="H43" s="341"/>
      <c r="I43" s="341"/>
      <c r="J43" s="341"/>
      <c r="K43" s="341"/>
      <c r="L43" s="342"/>
      <c r="M43" s="343"/>
      <c r="N43" s="133"/>
      <c r="O43" s="133"/>
    </row>
    <row r="44" spans="3:15" ht="12.75">
      <c r="C44" s="133"/>
      <c r="D44" s="133"/>
      <c r="E44" s="133"/>
      <c r="F44" s="341"/>
      <c r="G44" s="341"/>
      <c r="H44" s="341"/>
      <c r="I44" s="341"/>
      <c r="J44" s="341"/>
      <c r="K44" s="341"/>
      <c r="L44" s="342"/>
      <c r="M44" s="343"/>
      <c r="N44" s="133"/>
      <c r="O44" s="133"/>
    </row>
    <row r="45" spans="3:15" ht="12.75">
      <c r="C45" s="133"/>
      <c r="D45" s="133"/>
      <c r="E45" s="133"/>
      <c r="F45" s="341"/>
      <c r="G45" s="341"/>
      <c r="H45" s="341"/>
      <c r="I45" s="341"/>
      <c r="J45" s="341"/>
      <c r="K45" s="341"/>
      <c r="L45" s="342"/>
      <c r="M45" s="343"/>
      <c r="N45" s="133"/>
      <c r="O45" s="133"/>
    </row>
    <row r="46" spans="3:15" ht="12.75">
      <c r="C46" s="133"/>
      <c r="D46" s="133"/>
      <c r="E46" s="133"/>
      <c r="F46" s="341"/>
      <c r="G46" s="341"/>
      <c r="H46" s="341"/>
      <c r="I46" s="341"/>
      <c r="J46" s="341"/>
      <c r="K46" s="341"/>
      <c r="L46" s="342"/>
      <c r="M46" s="343"/>
      <c r="N46" s="133"/>
      <c r="O46" s="133"/>
    </row>
    <row r="47" spans="3:15" ht="12.75">
      <c r="C47" s="133"/>
      <c r="D47" s="133"/>
      <c r="E47" s="133"/>
      <c r="F47" s="341"/>
      <c r="G47" s="341"/>
      <c r="H47" s="341"/>
      <c r="I47" s="341"/>
      <c r="J47" s="341"/>
      <c r="K47" s="341"/>
      <c r="L47" s="342"/>
      <c r="M47" s="343"/>
      <c r="N47" s="133"/>
      <c r="O47" s="133"/>
    </row>
  </sheetData>
  <sheetProtection password="E7B2" sheet="1"/>
  <mergeCells count="13">
    <mergeCell ref="D19:G19"/>
    <mergeCell ref="D13:G13"/>
    <mergeCell ref="H13:I13"/>
    <mergeCell ref="D15:G15"/>
    <mergeCell ref="D16:G16"/>
    <mergeCell ref="D17:G17"/>
    <mergeCell ref="D18:G18"/>
    <mergeCell ref="L3:N3"/>
    <mergeCell ref="F3:K3"/>
    <mergeCell ref="C3:E3"/>
    <mergeCell ref="C5:O5"/>
    <mergeCell ref="C8:O10"/>
    <mergeCell ref="C7:O7"/>
  </mergeCells>
  <dataValidations count="1">
    <dataValidation errorStyle="information" type="list" allowBlank="1" showInputMessage="1" showErrorMessage="1" promptTitle="Usage factor" prompt="The amount of power consumed by a computer depends on many factors, including the amount of work it is doing. You can think of this as how &quot;hard the computer is working&quot;. This helps refine the accuracy of the coming estimates." sqref="H19">
      <formula1>'6.Assumptions &amp; References'!M36:M39</formula1>
    </dataValidation>
  </dataValidations>
  <hyperlinks>
    <hyperlink ref="C19" location="Assump_04" display="Assump_04"/>
    <hyperlink ref="C18" location="Assump_08" display="Assump_08"/>
  </hyperlinks>
  <printOptions gridLines="1"/>
  <pageMargins left="0.75" right="0.75" top="1" bottom="1" header="0.5" footer="0.5"/>
  <pageSetup orientation="landscape" scale="75" r:id="rId1"/>
  <headerFooter>
    <oddHeader>&amp;LECM010b - Energy efficient power supplies&amp;R&amp;A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dimension ref="B2:AA84"/>
  <sheetViews>
    <sheetView zoomScale="85" zoomScaleNormal="85" workbookViewId="0" topLeftCell="A1">
      <selection activeCell="A1" sqref="A1"/>
    </sheetView>
  </sheetViews>
  <sheetFormatPr defaultColWidth="9.00390625" defaultRowHeight="12.75"/>
  <cols>
    <col min="1" max="2" width="2.50390625" style="87" customWidth="1"/>
    <col min="3" max="3" width="8.50390625" style="87" customWidth="1"/>
    <col min="4" max="4" width="10.375" style="87" customWidth="1"/>
    <col min="5" max="5" width="28.125" style="87" bestFit="1" customWidth="1"/>
    <col min="6" max="6" width="12.875" style="87" customWidth="1"/>
    <col min="7" max="14" width="9.75390625" style="87" customWidth="1"/>
    <col min="15" max="15" width="2.50390625" style="87" customWidth="1"/>
    <col min="16" max="16384" width="9.00390625" style="87" customWidth="1"/>
  </cols>
  <sheetData>
    <row r="1" ht="13.5" thickBot="1"/>
    <row r="2" spans="2:15" ht="12.75">
      <c r="B2" s="88"/>
      <c r="C2" s="89"/>
      <c r="D2" s="89"/>
      <c r="E2" s="89"/>
      <c r="F2" s="89"/>
      <c r="G2" s="89"/>
      <c r="H2" s="89"/>
      <c r="I2" s="89"/>
      <c r="J2" s="89"/>
      <c r="K2" s="89"/>
      <c r="L2" s="89"/>
      <c r="M2" s="89"/>
      <c r="N2" s="89"/>
      <c r="O2" s="90"/>
    </row>
    <row r="3" spans="2:15" ht="12.75">
      <c r="B3" s="91"/>
      <c r="C3" s="542" t="s">
        <v>92</v>
      </c>
      <c r="D3" s="543"/>
      <c r="E3" s="544"/>
      <c r="F3" s="499" t="s">
        <v>168</v>
      </c>
      <c r="G3" s="540"/>
      <c r="H3" s="540"/>
      <c r="I3" s="540"/>
      <c r="J3" s="541"/>
      <c r="K3" s="538" t="s">
        <v>106</v>
      </c>
      <c r="L3" s="539"/>
      <c r="M3" s="539"/>
      <c r="N3" s="92">
        <f>'1.Home'!H10</f>
        <v>38971</v>
      </c>
      <c r="O3" s="93"/>
    </row>
    <row r="4" spans="2:15" ht="13.5" thickBot="1">
      <c r="B4" s="91"/>
      <c r="C4" s="94"/>
      <c r="D4" s="94"/>
      <c r="E4" s="94"/>
      <c r="F4" s="94"/>
      <c r="G4" s="94"/>
      <c r="H4" s="94"/>
      <c r="I4" s="94"/>
      <c r="J4" s="94"/>
      <c r="K4" s="94"/>
      <c r="L4" s="94"/>
      <c r="M4" s="94"/>
      <c r="N4" s="94"/>
      <c r="O4" s="93"/>
    </row>
    <row r="5" spans="2:20" ht="29.25" thickBot="1">
      <c r="B5" s="91"/>
      <c r="C5" s="548" t="s">
        <v>32</v>
      </c>
      <c r="D5" s="549"/>
      <c r="E5" s="549"/>
      <c r="F5" s="549"/>
      <c r="G5" s="549"/>
      <c r="H5" s="549"/>
      <c r="I5" s="549"/>
      <c r="J5" s="549"/>
      <c r="K5" s="549"/>
      <c r="L5" s="549"/>
      <c r="M5" s="549"/>
      <c r="N5" s="550"/>
      <c r="O5" s="95"/>
      <c r="P5" s="96"/>
      <c r="Q5" s="96"/>
      <c r="R5" s="96"/>
      <c r="S5" s="96"/>
      <c r="T5" s="96"/>
    </row>
    <row r="6" spans="2:15" ht="13.5" thickBot="1">
      <c r="B6" s="91"/>
      <c r="C6" s="94"/>
      <c r="D6" s="94"/>
      <c r="E6" s="94"/>
      <c r="F6" s="94"/>
      <c r="G6" s="94"/>
      <c r="H6" s="94"/>
      <c r="I6" s="94"/>
      <c r="J6" s="94"/>
      <c r="K6" s="94"/>
      <c r="L6" s="94"/>
      <c r="M6" s="94"/>
      <c r="N6" s="94"/>
      <c r="O6" s="93"/>
    </row>
    <row r="7" spans="2:15" ht="12.75">
      <c r="B7" s="91"/>
      <c r="C7" s="545" t="s">
        <v>63</v>
      </c>
      <c r="D7" s="546"/>
      <c r="E7" s="546"/>
      <c r="F7" s="546"/>
      <c r="G7" s="546"/>
      <c r="H7" s="546"/>
      <c r="I7" s="546"/>
      <c r="J7" s="546"/>
      <c r="K7" s="546"/>
      <c r="L7" s="546"/>
      <c r="M7" s="546"/>
      <c r="N7" s="547"/>
      <c r="O7" s="93"/>
    </row>
    <row r="8" spans="2:20" ht="12.75" customHeight="1">
      <c r="B8" s="91"/>
      <c r="C8" s="551" t="s">
        <v>159</v>
      </c>
      <c r="D8" s="552"/>
      <c r="E8" s="552"/>
      <c r="F8" s="552"/>
      <c r="G8" s="552"/>
      <c r="H8" s="552"/>
      <c r="I8" s="552"/>
      <c r="J8" s="552"/>
      <c r="K8" s="552"/>
      <c r="L8" s="552"/>
      <c r="M8" s="552"/>
      <c r="N8" s="553"/>
      <c r="O8" s="97"/>
      <c r="P8" s="98"/>
      <c r="Q8" s="98"/>
      <c r="R8" s="98"/>
      <c r="S8" s="98"/>
      <c r="T8" s="98"/>
    </row>
    <row r="9" spans="2:20" ht="12.75">
      <c r="B9" s="91"/>
      <c r="C9" s="551"/>
      <c r="D9" s="552"/>
      <c r="E9" s="552"/>
      <c r="F9" s="552"/>
      <c r="G9" s="552"/>
      <c r="H9" s="552"/>
      <c r="I9" s="552"/>
      <c r="J9" s="552"/>
      <c r="K9" s="552"/>
      <c r="L9" s="552"/>
      <c r="M9" s="552"/>
      <c r="N9" s="553"/>
      <c r="O9" s="97"/>
      <c r="P9" s="98"/>
      <c r="Q9" s="98"/>
      <c r="R9" s="98"/>
      <c r="S9" s="98"/>
      <c r="T9" s="98"/>
    </row>
    <row r="10" spans="2:20" ht="12.75">
      <c r="B10" s="91"/>
      <c r="C10" s="551"/>
      <c r="D10" s="552"/>
      <c r="E10" s="552"/>
      <c r="F10" s="552"/>
      <c r="G10" s="552"/>
      <c r="H10" s="552"/>
      <c r="I10" s="552"/>
      <c r="J10" s="552"/>
      <c r="K10" s="552"/>
      <c r="L10" s="552"/>
      <c r="M10" s="552"/>
      <c r="N10" s="553"/>
      <c r="O10" s="97"/>
      <c r="P10" s="98"/>
      <c r="Q10" s="98"/>
      <c r="R10" s="98"/>
      <c r="S10" s="98"/>
      <c r="T10" s="98"/>
    </row>
    <row r="11" spans="2:20" ht="12.75">
      <c r="B11" s="91"/>
      <c r="C11" s="551"/>
      <c r="D11" s="552"/>
      <c r="E11" s="552"/>
      <c r="F11" s="552"/>
      <c r="G11" s="552"/>
      <c r="H11" s="552"/>
      <c r="I11" s="552"/>
      <c r="J11" s="552"/>
      <c r="K11" s="552"/>
      <c r="L11" s="552"/>
      <c r="M11" s="552"/>
      <c r="N11" s="553"/>
      <c r="O11" s="97"/>
      <c r="P11" s="98"/>
      <c r="Q11" s="98"/>
      <c r="R11" s="98"/>
      <c r="S11" s="98"/>
      <c r="T11" s="98"/>
    </row>
    <row r="12" spans="2:20" ht="12.75">
      <c r="B12" s="91"/>
      <c r="C12" s="551"/>
      <c r="D12" s="552"/>
      <c r="E12" s="552"/>
      <c r="F12" s="552"/>
      <c r="G12" s="552"/>
      <c r="H12" s="552"/>
      <c r="I12" s="552"/>
      <c r="J12" s="552"/>
      <c r="K12" s="552"/>
      <c r="L12" s="552"/>
      <c r="M12" s="552"/>
      <c r="N12" s="553"/>
      <c r="O12" s="97"/>
      <c r="P12" s="98"/>
      <c r="Q12" s="98"/>
      <c r="R12" s="98"/>
      <c r="S12" s="98"/>
      <c r="T12" s="98"/>
    </row>
    <row r="13" spans="2:15" ht="13.5" thickBot="1">
      <c r="B13" s="91"/>
      <c r="C13" s="554"/>
      <c r="D13" s="555"/>
      <c r="E13" s="555"/>
      <c r="F13" s="555"/>
      <c r="G13" s="555"/>
      <c r="H13" s="555"/>
      <c r="I13" s="555"/>
      <c r="J13" s="555"/>
      <c r="K13" s="555"/>
      <c r="L13" s="555"/>
      <c r="M13" s="555"/>
      <c r="N13" s="556"/>
      <c r="O13" s="93"/>
    </row>
    <row r="14" spans="2:15" ht="13.5" thickBot="1">
      <c r="B14" s="91"/>
      <c r="C14" s="99"/>
      <c r="D14" s="99"/>
      <c r="E14" s="99"/>
      <c r="F14" s="99"/>
      <c r="G14" s="99"/>
      <c r="H14" s="99"/>
      <c r="I14" s="99"/>
      <c r="J14" s="99"/>
      <c r="K14" s="99"/>
      <c r="L14" s="99"/>
      <c r="M14" s="99"/>
      <c r="N14" s="99"/>
      <c r="O14" s="93"/>
    </row>
    <row r="15" spans="2:15" ht="12.75">
      <c r="B15" s="91"/>
      <c r="C15" s="563" t="s">
        <v>33</v>
      </c>
      <c r="D15" s="564"/>
      <c r="E15" s="564"/>
      <c r="F15" s="564"/>
      <c r="G15" s="564"/>
      <c r="H15" s="564"/>
      <c r="I15" s="564"/>
      <c r="J15" s="564"/>
      <c r="K15" s="564"/>
      <c r="L15" s="564"/>
      <c r="M15" s="564"/>
      <c r="N15" s="565"/>
      <c r="O15" s="93"/>
    </row>
    <row r="16" spans="2:27" ht="15" customHeight="1">
      <c r="B16" s="91"/>
      <c r="C16" s="510" t="str">
        <f>TEXT("Your organization currently uses ",)&amp;'5.Projected Savings'!C7&amp;TEXT(" computers in its daily operations which consume an estimated ",)&amp;TEXT('5.Projected Savings'!K7,"#,###")&amp;TEXT(" kWh of electricity per year, translating to an annual cost of ",)&amp;TEXT('5.Projected Savings'!M7,"$#,###")&amp;TEXT(". By switching to a more energy efficient power supply on all of these computers, represented by a one-time cost of ",)&amp;TEXT('5.Projected Savings'!E47,"$#,###")&amp;TEXT(", this annual operating expense could be reduced to ",)&amp;TEXT('5.Projected Savings'!F47,"$#,###")&amp;TEXT(" annually. See the financial summary, cash flow chart, and estimated environmental impact below for more information.",)</f>
        <v>Your organization currently uses 10 computers in its daily operations which consume an estimated 5,169 kWh of electricity per year, translating to an annual cost of $464. By switching to a more energy efficient power supply on all of these computers, represented by a one-time cost of $363, this annual operating expense could be reduced to $352 annually. See the financial summary, cash flow chart, and estimated environmental impact below for more information.</v>
      </c>
      <c r="D16" s="511"/>
      <c r="E16" s="511"/>
      <c r="F16" s="511"/>
      <c r="G16" s="511"/>
      <c r="H16" s="511"/>
      <c r="I16" s="511"/>
      <c r="J16" s="511"/>
      <c r="K16" s="511"/>
      <c r="L16" s="511"/>
      <c r="M16" s="511"/>
      <c r="N16" s="512"/>
      <c r="O16" s="93"/>
      <c r="Q16" s="98"/>
      <c r="R16" s="98"/>
      <c r="S16" s="98"/>
      <c r="T16" s="98"/>
      <c r="U16" s="98"/>
      <c r="V16" s="98"/>
      <c r="W16" s="98"/>
      <c r="X16" s="98"/>
      <c r="Y16" s="98"/>
      <c r="Z16" s="98"/>
      <c r="AA16" s="98"/>
    </row>
    <row r="17" spans="2:27" ht="15" customHeight="1">
      <c r="B17" s="91"/>
      <c r="C17" s="510"/>
      <c r="D17" s="511"/>
      <c r="E17" s="511"/>
      <c r="F17" s="511"/>
      <c r="G17" s="511"/>
      <c r="H17" s="511"/>
      <c r="I17" s="511"/>
      <c r="J17" s="511"/>
      <c r="K17" s="511"/>
      <c r="L17" s="511"/>
      <c r="M17" s="511"/>
      <c r="N17" s="512"/>
      <c r="O17" s="93"/>
      <c r="P17" s="98"/>
      <c r="Q17" s="98"/>
      <c r="R17" s="98"/>
      <c r="S17" s="98"/>
      <c r="T17" s="98"/>
      <c r="U17" s="98"/>
      <c r="V17" s="98"/>
      <c r="W17" s="98"/>
      <c r="X17" s="98"/>
      <c r="Y17" s="98"/>
      <c r="Z17" s="98"/>
      <c r="AA17" s="98"/>
    </row>
    <row r="18" spans="2:27" ht="15" customHeight="1">
      <c r="B18" s="91"/>
      <c r="C18" s="510"/>
      <c r="D18" s="511"/>
      <c r="E18" s="511"/>
      <c r="F18" s="511"/>
      <c r="G18" s="511"/>
      <c r="H18" s="511"/>
      <c r="I18" s="511"/>
      <c r="J18" s="511"/>
      <c r="K18" s="511"/>
      <c r="L18" s="511"/>
      <c r="M18" s="511"/>
      <c r="N18" s="512"/>
      <c r="O18" s="93"/>
      <c r="P18" s="98"/>
      <c r="Q18" s="98"/>
      <c r="R18" s="98"/>
      <c r="S18" s="98"/>
      <c r="T18" s="98"/>
      <c r="U18" s="98"/>
      <c r="V18" s="98"/>
      <c r="W18" s="98"/>
      <c r="X18" s="98"/>
      <c r="Y18" s="98"/>
      <c r="Z18" s="98"/>
      <c r="AA18" s="98"/>
    </row>
    <row r="19" spans="2:27" ht="13.5" thickBot="1">
      <c r="B19" s="91"/>
      <c r="C19" s="513"/>
      <c r="D19" s="514"/>
      <c r="E19" s="514"/>
      <c r="F19" s="514"/>
      <c r="G19" s="514"/>
      <c r="H19" s="514"/>
      <c r="I19" s="514"/>
      <c r="J19" s="514"/>
      <c r="K19" s="514"/>
      <c r="L19" s="514"/>
      <c r="M19" s="514"/>
      <c r="N19" s="515"/>
      <c r="O19" s="97"/>
      <c r="P19" s="98"/>
      <c r="Q19" s="98"/>
      <c r="R19" s="98"/>
      <c r="S19" s="98"/>
      <c r="T19" s="98"/>
      <c r="U19" s="98"/>
      <c r="V19" s="98"/>
      <c r="W19" s="98"/>
      <c r="X19" s="98"/>
      <c r="Y19" s="98"/>
      <c r="Z19" s="98"/>
      <c r="AA19" s="98"/>
    </row>
    <row r="20" spans="2:27" ht="13.5" thickBot="1">
      <c r="B20" s="91"/>
      <c r="C20" s="94"/>
      <c r="D20" s="94"/>
      <c r="E20" s="94"/>
      <c r="F20" s="94"/>
      <c r="G20" s="94"/>
      <c r="H20" s="94"/>
      <c r="I20" s="94"/>
      <c r="J20" s="94"/>
      <c r="K20" s="94"/>
      <c r="L20" s="94"/>
      <c r="M20" s="94"/>
      <c r="N20" s="94"/>
      <c r="O20" s="97"/>
      <c r="P20" s="98"/>
      <c r="Q20" s="98"/>
      <c r="R20" s="98"/>
      <c r="S20" s="98"/>
      <c r="T20" s="98"/>
      <c r="U20" s="98"/>
      <c r="V20" s="98"/>
      <c r="W20" s="98"/>
      <c r="X20" s="98"/>
      <c r="Y20" s="98"/>
      <c r="Z20" s="98"/>
      <c r="AA20" s="98"/>
    </row>
    <row r="21" spans="2:27" ht="15">
      <c r="B21" s="91"/>
      <c r="C21" s="100"/>
      <c r="D21" s="100"/>
      <c r="E21" s="101"/>
      <c r="F21" s="557" t="s">
        <v>151</v>
      </c>
      <c r="G21" s="558"/>
      <c r="H21" s="558"/>
      <c r="I21" s="102">
        <f>'5.Projected Savings'!E63</f>
        <v>167.90496169676237</v>
      </c>
      <c r="J21" s="94"/>
      <c r="K21" s="94"/>
      <c r="L21" s="94"/>
      <c r="M21" s="94"/>
      <c r="N21" s="94"/>
      <c r="O21" s="97"/>
      <c r="P21" s="98"/>
      <c r="U21" s="98"/>
      <c r="V21" s="98"/>
      <c r="W21" s="98"/>
      <c r="X21" s="98"/>
      <c r="Y21" s="98"/>
      <c r="Z21" s="98"/>
      <c r="AA21" s="98"/>
    </row>
    <row r="22" spans="2:27" ht="15">
      <c r="B22" s="91"/>
      <c r="C22" s="100"/>
      <c r="D22" s="100"/>
      <c r="E22" s="101"/>
      <c r="F22" s="559" t="s">
        <v>160</v>
      </c>
      <c r="G22" s="560"/>
      <c r="H22" s="560"/>
      <c r="I22" s="103">
        <f>'5.Projected Savings'!E64</f>
        <v>0.16406510609406988</v>
      </c>
      <c r="J22" s="94"/>
      <c r="K22" s="94"/>
      <c r="L22" s="94"/>
      <c r="M22" s="94"/>
      <c r="N22" s="94"/>
      <c r="O22" s="93"/>
      <c r="P22" s="98"/>
      <c r="U22" s="98"/>
      <c r="V22" s="98"/>
      <c r="W22" s="98"/>
      <c r="X22" s="98"/>
      <c r="Y22" s="98"/>
      <c r="Z22" s="98"/>
      <c r="AA22" s="98"/>
    </row>
    <row r="23" spans="2:27" ht="15.75" thickBot="1">
      <c r="B23" s="91"/>
      <c r="C23" s="100"/>
      <c r="D23" s="100"/>
      <c r="E23" s="101"/>
      <c r="F23" s="561" t="s">
        <v>111</v>
      </c>
      <c r="G23" s="562"/>
      <c r="H23" s="562"/>
      <c r="I23" s="104">
        <f>'5.Projected Savings'!E65</f>
        <v>3.2434833952077677</v>
      </c>
      <c r="J23" s="94"/>
      <c r="K23" s="94"/>
      <c r="L23" s="94"/>
      <c r="M23" s="94"/>
      <c r="N23" s="94"/>
      <c r="O23" s="93"/>
      <c r="P23" s="98"/>
      <c r="U23" s="98"/>
      <c r="V23" s="98"/>
      <c r="W23" s="98"/>
      <c r="X23" s="98"/>
      <c r="Y23" s="98"/>
      <c r="Z23" s="98"/>
      <c r="AA23" s="98"/>
    </row>
    <row r="24" spans="2:15" ht="15">
      <c r="B24" s="91"/>
      <c r="C24" s="105"/>
      <c r="D24" s="105"/>
      <c r="E24" s="106"/>
      <c r="F24" s="94"/>
      <c r="G24" s="94"/>
      <c r="H24" s="94"/>
      <c r="I24" s="94"/>
      <c r="J24" s="94"/>
      <c r="K24" s="94"/>
      <c r="L24" s="94"/>
      <c r="M24" s="94"/>
      <c r="N24" s="94"/>
      <c r="O24" s="93"/>
    </row>
    <row r="25" spans="2:15" ht="13.5" thickBot="1">
      <c r="B25" s="91"/>
      <c r="C25" s="94"/>
      <c r="D25" s="94"/>
      <c r="E25" s="94"/>
      <c r="F25" s="94"/>
      <c r="G25" s="94"/>
      <c r="H25" s="94"/>
      <c r="I25" s="94"/>
      <c r="J25" s="94"/>
      <c r="K25" s="94"/>
      <c r="L25" s="94"/>
      <c r="M25" s="94"/>
      <c r="N25" s="94"/>
      <c r="O25" s="93"/>
    </row>
    <row r="26" spans="2:15" ht="29.25" thickBot="1">
      <c r="B26" s="91"/>
      <c r="C26" s="529" t="s">
        <v>161</v>
      </c>
      <c r="D26" s="530"/>
      <c r="E26" s="530"/>
      <c r="F26" s="530"/>
      <c r="G26" s="530"/>
      <c r="H26" s="530"/>
      <c r="I26" s="530"/>
      <c r="J26" s="530"/>
      <c r="K26" s="530"/>
      <c r="L26" s="530"/>
      <c r="M26" s="530"/>
      <c r="N26" s="531"/>
      <c r="O26" s="93"/>
    </row>
    <row r="27" spans="2:15" ht="15.75" thickBot="1">
      <c r="B27" s="91"/>
      <c r="C27" s="107"/>
      <c r="D27" s="94"/>
      <c r="E27" s="94"/>
      <c r="F27" s="94"/>
      <c r="G27" s="94"/>
      <c r="H27" s="94"/>
      <c r="I27" s="94"/>
      <c r="J27" s="108"/>
      <c r="K27" s="108"/>
      <c r="L27" s="108"/>
      <c r="M27" s="108"/>
      <c r="N27" s="94"/>
      <c r="O27" s="93"/>
    </row>
    <row r="28" spans="2:15" ht="15">
      <c r="B28" s="91"/>
      <c r="C28" s="105"/>
      <c r="D28" s="94"/>
      <c r="E28" s="109"/>
      <c r="F28" s="534" t="s">
        <v>16</v>
      </c>
      <c r="G28" s="532" t="s">
        <v>163</v>
      </c>
      <c r="H28" s="536" t="s">
        <v>164</v>
      </c>
      <c r="I28" s="536"/>
      <c r="J28" s="537"/>
      <c r="K28" s="106"/>
      <c r="L28" s="106"/>
      <c r="M28" s="106"/>
      <c r="N28" s="94"/>
      <c r="O28" s="93"/>
    </row>
    <row r="29" spans="2:15" ht="15.75" thickBot="1">
      <c r="B29" s="91"/>
      <c r="C29" s="105"/>
      <c r="D29" s="94"/>
      <c r="E29" s="110"/>
      <c r="F29" s="535"/>
      <c r="G29" s="533"/>
      <c r="H29" s="111" t="s">
        <v>165</v>
      </c>
      <c r="I29" s="111" t="s">
        <v>166</v>
      </c>
      <c r="J29" s="112" t="s">
        <v>167</v>
      </c>
      <c r="K29" s="106"/>
      <c r="L29" s="106"/>
      <c r="M29" s="106"/>
      <c r="N29" s="94"/>
      <c r="O29" s="93"/>
    </row>
    <row r="30" spans="2:15" ht="15">
      <c r="B30" s="91"/>
      <c r="C30" s="113"/>
      <c r="D30" s="94"/>
      <c r="E30" s="114" t="s">
        <v>162</v>
      </c>
      <c r="F30" s="115">
        <f>'5.Projected Savings'!E37</f>
        <v>0.65</v>
      </c>
      <c r="G30" s="116">
        <f>'5.Projected Savings'!F39</f>
        <v>464.19692307692304</v>
      </c>
      <c r="H30" s="117">
        <f>'5.Projected Savings'!E40</f>
        <v>1160.1223603199999</v>
      </c>
      <c r="I30" s="118">
        <f>'5.Projected Savings'!E41</f>
        <v>6.705909598079999</v>
      </c>
      <c r="J30" s="119">
        <f>'5.Projected Savings'!E42</f>
        <v>3.0944049230769224</v>
      </c>
      <c r="K30" s="120"/>
      <c r="L30" s="120"/>
      <c r="M30" s="120"/>
      <c r="N30" s="94"/>
      <c r="O30" s="93"/>
    </row>
    <row r="31" spans="2:15" ht="15.75" thickBot="1">
      <c r="B31" s="91"/>
      <c r="C31" s="113"/>
      <c r="D31" s="113"/>
      <c r="E31" s="121" t="str">
        <f>TEXT("Replaced with: ",)&amp;INDEX('5.Projected Savings'!C11:Q25,MATCH(MAX('5.Projected Savings'!Q11:Q25),'5.Projected Savings'!Q11:Q25,0),1)</f>
        <v>Replaced with: Sea Sonic: SS-300ET</v>
      </c>
      <c r="F31" s="122">
        <f>'5.Projected Savings'!F45</f>
        <v>0.8565</v>
      </c>
      <c r="G31" s="123">
        <f>'5.Projected Savings'!F47</f>
        <v>352.28021015761817</v>
      </c>
      <c r="H31" s="124">
        <f>'5.Projected Savings'!F48</f>
        <v>880.4197714045532</v>
      </c>
      <c r="I31" s="125">
        <f>'5.Projected Savings'!F49</f>
        <v>5.089131627264448</v>
      </c>
      <c r="J31" s="126">
        <f>'5.Projected Savings'!F50</f>
        <v>2.3483516637478106</v>
      </c>
      <c r="K31" s="127"/>
      <c r="L31" s="127"/>
      <c r="M31" s="127"/>
      <c r="N31" s="94"/>
      <c r="O31" s="93"/>
    </row>
    <row r="32" spans="2:15" ht="15">
      <c r="B32" s="91"/>
      <c r="C32" s="113"/>
      <c r="D32" s="113"/>
      <c r="E32" s="120"/>
      <c r="F32" s="127"/>
      <c r="G32" s="127"/>
      <c r="H32" s="127"/>
      <c r="I32" s="127"/>
      <c r="J32" s="127"/>
      <c r="K32" s="127"/>
      <c r="L32" s="127"/>
      <c r="M32" s="127"/>
      <c r="N32" s="94"/>
      <c r="O32" s="93"/>
    </row>
    <row r="33" spans="2:15" ht="12.75">
      <c r="B33" s="91"/>
      <c r="C33" s="94"/>
      <c r="D33" s="94"/>
      <c r="E33" s="94"/>
      <c r="F33" s="94"/>
      <c r="G33" s="94"/>
      <c r="H33" s="94"/>
      <c r="I33" s="94"/>
      <c r="J33" s="94"/>
      <c r="K33" s="94"/>
      <c r="L33" s="94"/>
      <c r="M33" s="94"/>
      <c r="N33" s="94"/>
      <c r="O33" s="93"/>
    </row>
    <row r="34" spans="2:23" ht="12.75">
      <c r="B34" s="91"/>
      <c r="C34" s="94"/>
      <c r="D34" s="94"/>
      <c r="E34" s="94"/>
      <c r="F34" s="94"/>
      <c r="G34" s="94"/>
      <c r="H34" s="94"/>
      <c r="I34" s="94"/>
      <c r="J34" s="94"/>
      <c r="K34" s="94"/>
      <c r="L34" s="94"/>
      <c r="M34" s="94"/>
      <c r="N34" s="94"/>
      <c r="O34" s="128"/>
      <c r="Q34" s="129"/>
      <c r="S34" s="129"/>
      <c r="U34" s="129"/>
      <c r="V34" s="129"/>
      <c r="W34" s="129"/>
    </row>
    <row r="35" spans="2:23" ht="12.75">
      <c r="B35" s="91"/>
      <c r="C35" s="94"/>
      <c r="D35" s="94"/>
      <c r="E35" s="94"/>
      <c r="F35" s="94"/>
      <c r="G35" s="94"/>
      <c r="H35" s="94"/>
      <c r="I35" s="94"/>
      <c r="J35" s="94"/>
      <c r="K35" s="94"/>
      <c r="L35" s="94"/>
      <c r="M35" s="94"/>
      <c r="N35" s="94"/>
      <c r="O35" s="130"/>
      <c r="Q35" s="131"/>
      <c r="S35" s="131"/>
      <c r="U35" s="131"/>
      <c r="V35" s="131"/>
      <c r="W35" s="131"/>
    </row>
    <row r="36" spans="2:15" ht="12.75">
      <c r="B36" s="91"/>
      <c r="C36" s="94"/>
      <c r="D36" s="94"/>
      <c r="E36" s="94"/>
      <c r="F36" s="94"/>
      <c r="G36" s="94"/>
      <c r="H36" s="94"/>
      <c r="I36" s="94"/>
      <c r="J36" s="94"/>
      <c r="K36" s="94"/>
      <c r="L36" s="94"/>
      <c r="M36" s="94"/>
      <c r="N36" s="94"/>
      <c r="O36" s="93"/>
    </row>
    <row r="37" spans="2:15" ht="12.75">
      <c r="B37" s="91"/>
      <c r="C37" s="94"/>
      <c r="D37" s="94"/>
      <c r="E37" s="94"/>
      <c r="F37" s="94"/>
      <c r="G37" s="94"/>
      <c r="H37" s="94"/>
      <c r="I37" s="94"/>
      <c r="J37" s="94"/>
      <c r="K37" s="94"/>
      <c r="L37" s="94"/>
      <c r="M37" s="94"/>
      <c r="N37" s="94"/>
      <c r="O37" s="93"/>
    </row>
    <row r="38" spans="2:15" ht="12.75">
      <c r="B38" s="91"/>
      <c r="C38" s="94"/>
      <c r="D38" s="94"/>
      <c r="E38" s="94"/>
      <c r="F38" s="94"/>
      <c r="G38" s="94"/>
      <c r="H38" s="94"/>
      <c r="I38" s="94"/>
      <c r="J38" s="94"/>
      <c r="K38" s="94"/>
      <c r="L38" s="94"/>
      <c r="M38" s="94"/>
      <c r="N38" s="94"/>
      <c r="O38" s="93"/>
    </row>
    <row r="39" spans="2:15" ht="12.75">
      <c r="B39" s="91"/>
      <c r="C39" s="94"/>
      <c r="D39" s="94"/>
      <c r="E39" s="94"/>
      <c r="F39" s="94"/>
      <c r="G39" s="94"/>
      <c r="H39" s="94"/>
      <c r="I39" s="94"/>
      <c r="J39" s="94"/>
      <c r="K39" s="94"/>
      <c r="L39" s="94"/>
      <c r="M39" s="94"/>
      <c r="N39" s="94"/>
      <c r="O39" s="93"/>
    </row>
    <row r="40" spans="2:15" ht="12.75">
      <c r="B40" s="91"/>
      <c r="C40" s="94"/>
      <c r="D40" s="94"/>
      <c r="E40" s="94"/>
      <c r="F40" s="94"/>
      <c r="G40" s="94"/>
      <c r="H40" s="94"/>
      <c r="I40" s="94"/>
      <c r="J40" s="94"/>
      <c r="K40" s="94"/>
      <c r="L40" s="94"/>
      <c r="M40" s="94"/>
      <c r="N40" s="94"/>
      <c r="O40" s="93"/>
    </row>
    <row r="41" spans="2:15" ht="12.75">
      <c r="B41" s="91"/>
      <c r="C41" s="94"/>
      <c r="D41" s="94"/>
      <c r="E41" s="94"/>
      <c r="F41" s="94"/>
      <c r="G41" s="94"/>
      <c r="H41" s="94"/>
      <c r="I41" s="94"/>
      <c r="J41" s="94"/>
      <c r="K41" s="94"/>
      <c r="L41" s="94"/>
      <c r="M41" s="94"/>
      <c r="N41" s="94"/>
      <c r="O41" s="93"/>
    </row>
    <row r="42" spans="2:15" ht="12.75">
      <c r="B42" s="91"/>
      <c r="C42" s="94"/>
      <c r="D42" s="94"/>
      <c r="E42" s="94"/>
      <c r="F42" s="94"/>
      <c r="G42" s="94"/>
      <c r="H42" s="94"/>
      <c r="I42" s="94"/>
      <c r="J42" s="94"/>
      <c r="K42" s="94"/>
      <c r="L42" s="94"/>
      <c r="M42" s="94"/>
      <c r="N42" s="94"/>
      <c r="O42" s="93"/>
    </row>
    <row r="43" spans="2:15" ht="12.75">
      <c r="B43" s="91"/>
      <c r="C43" s="94"/>
      <c r="D43" s="94"/>
      <c r="E43" s="94"/>
      <c r="F43" s="94"/>
      <c r="G43" s="94"/>
      <c r="H43" s="94"/>
      <c r="I43" s="94"/>
      <c r="J43" s="94"/>
      <c r="K43" s="94"/>
      <c r="L43" s="94"/>
      <c r="M43" s="94"/>
      <c r="N43" s="94"/>
      <c r="O43" s="93"/>
    </row>
    <row r="44" spans="2:15" ht="12.75">
      <c r="B44" s="91"/>
      <c r="C44" s="94"/>
      <c r="D44" s="94"/>
      <c r="E44" s="94"/>
      <c r="F44" s="94"/>
      <c r="G44" s="94"/>
      <c r="H44" s="94"/>
      <c r="I44" s="94"/>
      <c r="J44" s="94"/>
      <c r="K44" s="94"/>
      <c r="L44" s="94"/>
      <c r="M44" s="94"/>
      <c r="N44" s="94"/>
      <c r="O44" s="93"/>
    </row>
    <row r="45" spans="2:15" ht="12.75">
      <c r="B45" s="91"/>
      <c r="C45" s="94"/>
      <c r="D45" s="94"/>
      <c r="E45" s="94"/>
      <c r="F45" s="94"/>
      <c r="G45" s="94"/>
      <c r="H45" s="94"/>
      <c r="I45" s="94"/>
      <c r="J45" s="94"/>
      <c r="K45" s="94"/>
      <c r="L45" s="94"/>
      <c r="M45" s="94"/>
      <c r="N45" s="94"/>
      <c r="O45" s="93"/>
    </row>
    <row r="46" spans="2:15" ht="12.75">
      <c r="B46" s="91"/>
      <c r="C46" s="94"/>
      <c r="D46" s="94"/>
      <c r="E46" s="94"/>
      <c r="F46" s="94"/>
      <c r="G46" s="94"/>
      <c r="H46" s="94"/>
      <c r="I46" s="94"/>
      <c r="J46" s="94"/>
      <c r="K46" s="94"/>
      <c r="L46" s="94"/>
      <c r="M46" s="94"/>
      <c r="N46" s="94"/>
      <c r="O46" s="93"/>
    </row>
    <row r="47" spans="2:15" ht="12.75">
      <c r="B47" s="91"/>
      <c r="C47" s="94"/>
      <c r="D47" s="94"/>
      <c r="E47" s="94"/>
      <c r="F47" s="94"/>
      <c r="G47" s="94"/>
      <c r="H47" s="94"/>
      <c r="I47" s="94"/>
      <c r="J47" s="94"/>
      <c r="K47" s="94"/>
      <c r="L47" s="94"/>
      <c r="M47" s="94"/>
      <c r="N47" s="94"/>
      <c r="O47" s="93"/>
    </row>
    <row r="48" spans="2:15" ht="12.75">
      <c r="B48" s="91"/>
      <c r="C48" s="94"/>
      <c r="D48" s="94"/>
      <c r="E48" s="94"/>
      <c r="F48" s="94"/>
      <c r="G48" s="94"/>
      <c r="H48" s="94"/>
      <c r="I48" s="94"/>
      <c r="J48" s="94"/>
      <c r="K48" s="94"/>
      <c r="L48" s="94"/>
      <c r="M48" s="94"/>
      <c r="N48" s="94"/>
      <c r="O48" s="93"/>
    </row>
    <row r="49" spans="2:15" ht="12.75">
      <c r="B49" s="91"/>
      <c r="C49" s="94"/>
      <c r="D49" s="94"/>
      <c r="E49" s="94"/>
      <c r="F49" s="94"/>
      <c r="G49" s="94"/>
      <c r="H49" s="94"/>
      <c r="I49" s="94"/>
      <c r="J49" s="94"/>
      <c r="K49" s="94"/>
      <c r="L49" s="94"/>
      <c r="M49" s="94"/>
      <c r="N49" s="94"/>
      <c r="O49" s="93"/>
    </row>
    <row r="50" spans="2:15" ht="12.75">
      <c r="B50" s="91"/>
      <c r="C50" s="94"/>
      <c r="D50" s="94"/>
      <c r="E50" s="94"/>
      <c r="F50" s="94"/>
      <c r="G50" s="94"/>
      <c r="H50" s="94"/>
      <c r="I50" s="94"/>
      <c r="J50" s="94"/>
      <c r="K50" s="94"/>
      <c r="L50" s="94"/>
      <c r="M50" s="94"/>
      <c r="N50" s="94"/>
      <c r="O50" s="93"/>
    </row>
    <row r="51" spans="2:15" ht="12.75">
      <c r="B51" s="91"/>
      <c r="C51" s="94"/>
      <c r="D51" s="94"/>
      <c r="E51" s="94"/>
      <c r="F51" s="94"/>
      <c r="G51" s="94"/>
      <c r="H51" s="94"/>
      <c r="I51" s="94"/>
      <c r="J51" s="94"/>
      <c r="K51" s="94"/>
      <c r="L51" s="94"/>
      <c r="M51" s="94"/>
      <c r="N51" s="94"/>
      <c r="O51" s="93"/>
    </row>
    <row r="52" spans="2:15" ht="12.75">
      <c r="B52" s="91"/>
      <c r="C52" s="94"/>
      <c r="D52" s="94"/>
      <c r="E52" s="94"/>
      <c r="F52" s="94"/>
      <c r="G52" s="94"/>
      <c r="H52" s="94"/>
      <c r="I52" s="94"/>
      <c r="J52" s="94"/>
      <c r="K52" s="94"/>
      <c r="L52" s="94"/>
      <c r="M52" s="94"/>
      <c r="N52" s="94"/>
      <c r="O52" s="93"/>
    </row>
    <row r="53" spans="2:15" ht="12.75">
      <c r="B53" s="91"/>
      <c r="C53" s="94"/>
      <c r="D53" s="94"/>
      <c r="E53" s="94"/>
      <c r="F53" s="94"/>
      <c r="G53" s="94"/>
      <c r="H53" s="94"/>
      <c r="I53" s="94"/>
      <c r="J53" s="94"/>
      <c r="K53" s="94"/>
      <c r="L53" s="94"/>
      <c r="M53" s="94"/>
      <c r="N53" s="94"/>
      <c r="O53" s="93"/>
    </row>
    <row r="54" spans="2:15" ht="12.75">
      <c r="B54" s="91"/>
      <c r="C54" s="94"/>
      <c r="D54" s="94"/>
      <c r="E54" s="94"/>
      <c r="F54" s="94"/>
      <c r="G54" s="94"/>
      <c r="H54" s="94"/>
      <c r="I54" s="94"/>
      <c r="J54" s="94"/>
      <c r="K54" s="94"/>
      <c r="L54" s="94"/>
      <c r="M54" s="94"/>
      <c r="N54" s="94"/>
      <c r="O54" s="93"/>
    </row>
    <row r="55" spans="2:15" ht="12.75">
      <c r="B55" s="91"/>
      <c r="C55" s="94"/>
      <c r="D55" s="94"/>
      <c r="E55" s="94"/>
      <c r="F55" s="94"/>
      <c r="G55" s="94"/>
      <c r="H55" s="94"/>
      <c r="I55" s="94"/>
      <c r="J55" s="94"/>
      <c r="K55" s="94"/>
      <c r="L55" s="94"/>
      <c r="M55" s="94"/>
      <c r="N55" s="94"/>
      <c r="O55" s="93"/>
    </row>
    <row r="56" spans="2:15" ht="12.75">
      <c r="B56" s="91"/>
      <c r="C56" s="94"/>
      <c r="D56" s="94"/>
      <c r="E56" s="94"/>
      <c r="F56" s="94"/>
      <c r="G56" s="94"/>
      <c r="H56" s="94"/>
      <c r="I56" s="94"/>
      <c r="J56" s="94"/>
      <c r="K56" s="94"/>
      <c r="L56" s="94"/>
      <c r="M56" s="94"/>
      <c r="N56" s="94"/>
      <c r="O56" s="93"/>
    </row>
    <row r="57" spans="2:15" ht="12.75">
      <c r="B57" s="91"/>
      <c r="C57" s="94"/>
      <c r="D57" s="94"/>
      <c r="E57" s="94"/>
      <c r="F57" s="94"/>
      <c r="G57" s="94"/>
      <c r="H57" s="94"/>
      <c r="I57" s="94"/>
      <c r="J57" s="94"/>
      <c r="K57" s="94"/>
      <c r="L57" s="94"/>
      <c r="M57" s="94"/>
      <c r="N57" s="94"/>
      <c r="O57" s="93"/>
    </row>
    <row r="58" spans="2:15" ht="12.75">
      <c r="B58" s="91"/>
      <c r="C58" s="94"/>
      <c r="D58" s="94"/>
      <c r="E58" s="94"/>
      <c r="F58" s="94"/>
      <c r="G58" s="94"/>
      <c r="H58" s="94"/>
      <c r="I58" s="94"/>
      <c r="J58" s="94"/>
      <c r="K58" s="94"/>
      <c r="L58" s="94"/>
      <c r="M58" s="94"/>
      <c r="N58" s="94"/>
      <c r="O58" s="93"/>
    </row>
    <row r="59" spans="2:15" ht="12.75">
      <c r="B59" s="91"/>
      <c r="C59" s="94"/>
      <c r="D59" s="94"/>
      <c r="E59" s="94"/>
      <c r="F59" s="94"/>
      <c r="G59" s="94"/>
      <c r="H59" s="94"/>
      <c r="I59" s="94"/>
      <c r="J59" s="94"/>
      <c r="K59" s="94"/>
      <c r="L59" s="94"/>
      <c r="M59" s="94"/>
      <c r="N59" s="94"/>
      <c r="O59" s="93"/>
    </row>
    <row r="60" spans="2:15" ht="12.75">
      <c r="B60" s="91"/>
      <c r="C60" s="94"/>
      <c r="D60" s="94"/>
      <c r="E60" s="94"/>
      <c r="F60" s="94"/>
      <c r="G60" s="94"/>
      <c r="H60" s="94"/>
      <c r="I60" s="94"/>
      <c r="J60" s="94"/>
      <c r="K60" s="94"/>
      <c r="L60" s="94"/>
      <c r="M60" s="94"/>
      <c r="N60" s="94"/>
      <c r="O60" s="93"/>
    </row>
    <row r="61" spans="2:15" ht="12.75">
      <c r="B61" s="91"/>
      <c r="C61" s="94"/>
      <c r="D61" s="94"/>
      <c r="E61" s="94"/>
      <c r="F61" s="94"/>
      <c r="G61" s="94"/>
      <c r="H61" s="94"/>
      <c r="I61" s="94"/>
      <c r="J61" s="94"/>
      <c r="K61" s="94"/>
      <c r="L61" s="94"/>
      <c r="M61" s="94"/>
      <c r="N61" s="94"/>
      <c r="O61" s="93"/>
    </row>
    <row r="62" spans="2:15" ht="12.75">
      <c r="B62" s="91"/>
      <c r="C62" s="94"/>
      <c r="D62" s="94"/>
      <c r="E62" s="94"/>
      <c r="F62" s="94"/>
      <c r="G62" s="94"/>
      <c r="H62" s="94"/>
      <c r="I62" s="94"/>
      <c r="J62" s="94"/>
      <c r="K62" s="94"/>
      <c r="L62" s="94"/>
      <c r="M62" s="94"/>
      <c r="N62" s="94"/>
      <c r="O62" s="93"/>
    </row>
    <row r="63" spans="2:15" ht="12.75">
      <c r="B63" s="91"/>
      <c r="C63" s="94"/>
      <c r="D63" s="94"/>
      <c r="E63" s="94"/>
      <c r="F63" s="94"/>
      <c r="G63" s="94"/>
      <c r="H63" s="94"/>
      <c r="I63" s="94"/>
      <c r="J63" s="94"/>
      <c r="K63" s="94"/>
      <c r="L63" s="94"/>
      <c r="M63" s="94"/>
      <c r="N63" s="94"/>
      <c r="O63" s="93"/>
    </row>
    <row r="64" spans="2:15" ht="12.75">
      <c r="B64" s="91"/>
      <c r="C64" s="132"/>
      <c r="D64" s="132"/>
      <c r="E64" s="132"/>
      <c r="F64" s="132"/>
      <c r="G64" s="132"/>
      <c r="H64" s="132"/>
      <c r="I64" s="132"/>
      <c r="J64" s="132"/>
      <c r="K64" s="132"/>
      <c r="L64" s="132"/>
      <c r="M64" s="132"/>
      <c r="N64" s="132"/>
      <c r="O64" s="93"/>
    </row>
    <row r="65" spans="2:15" ht="12.75">
      <c r="B65" s="91"/>
      <c r="C65" s="132"/>
      <c r="D65" s="132"/>
      <c r="E65" s="132"/>
      <c r="F65" s="132"/>
      <c r="G65" s="132"/>
      <c r="H65" s="132"/>
      <c r="I65" s="132"/>
      <c r="J65" s="132"/>
      <c r="K65" s="132"/>
      <c r="L65" s="132"/>
      <c r="M65" s="132"/>
      <c r="N65" s="132"/>
      <c r="O65" s="93"/>
    </row>
    <row r="66" spans="2:15" ht="12.75">
      <c r="B66" s="91"/>
      <c r="C66" s="132"/>
      <c r="D66" s="132"/>
      <c r="E66" s="132"/>
      <c r="F66" s="132"/>
      <c r="G66" s="132"/>
      <c r="H66" s="132"/>
      <c r="I66" s="132"/>
      <c r="J66" s="132"/>
      <c r="K66" s="132"/>
      <c r="L66" s="132"/>
      <c r="M66" s="132"/>
      <c r="N66" s="132"/>
      <c r="O66" s="93"/>
    </row>
    <row r="67" spans="2:15" ht="12.75">
      <c r="B67" s="91"/>
      <c r="C67" s="132"/>
      <c r="D67" s="132"/>
      <c r="E67" s="132"/>
      <c r="F67" s="132"/>
      <c r="G67" s="132"/>
      <c r="H67" s="132"/>
      <c r="I67" s="132"/>
      <c r="J67" s="132"/>
      <c r="K67" s="132"/>
      <c r="L67" s="132"/>
      <c r="M67" s="132"/>
      <c r="N67" s="132"/>
      <c r="O67" s="93"/>
    </row>
    <row r="68" spans="2:15" ht="12.75">
      <c r="B68" s="91"/>
      <c r="C68" s="132"/>
      <c r="D68" s="132"/>
      <c r="E68" s="132"/>
      <c r="F68" s="132"/>
      <c r="G68" s="132"/>
      <c r="H68" s="132"/>
      <c r="I68" s="132"/>
      <c r="J68" s="132"/>
      <c r="K68" s="132"/>
      <c r="L68" s="132"/>
      <c r="M68" s="132"/>
      <c r="N68" s="132"/>
      <c r="O68" s="93"/>
    </row>
    <row r="69" spans="2:15" ht="12.75">
      <c r="B69" s="91"/>
      <c r="C69" s="132"/>
      <c r="D69" s="132"/>
      <c r="E69" s="132"/>
      <c r="F69" s="132"/>
      <c r="G69" s="132"/>
      <c r="H69" s="132"/>
      <c r="I69" s="132"/>
      <c r="J69" s="132"/>
      <c r="K69" s="132"/>
      <c r="L69" s="132"/>
      <c r="M69" s="132"/>
      <c r="N69" s="132"/>
      <c r="O69" s="93"/>
    </row>
    <row r="70" spans="2:15" ht="12.75">
      <c r="B70" s="91"/>
      <c r="C70" s="132"/>
      <c r="D70" s="132"/>
      <c r="E70" s="132"/>
      <c r="F70" s="132"/>
      <c r="G70" s="132"/>
      <c r="H70" s="132"/>
      <c r="I70" s="132"/>
      <c r="J70" s="132"/>
      <c r="K70" s="132"/>
      <c r="L70" s="132"/>
      <c r="M70" s="132"/>
      <c r="N70" s="132"/>
      <c r="O70" s="93"/>
    </row>
    <row r="71" spans="2:15" ht="12.75">
      <c r="B71" s="91"/>
      <c r="C71" s="132"/>
      <c r="D71" s="132"/>
      <c r="E71" s="132"/>
      <c r="F71" s="132"/>
      <c r="G71" s="132"/>
      <c r="H71" s="132"/>
      <c r="I71" s="132"/>
      <c r="J71" s="132"/>
      <c r="K71" s="132"/>
      <c r="L71" s="132"/>
      <c r="M71" s="132"/>
      <c r="N71" s="132"/>
      <c r="O71" s="93"/>
    </row>
    <row r="72" spans="2:15" ht="12.75">
      <c r="B72" s="91"/>
      <c r="C72" s="132"/>
      <c r="D72" s="132"/>
      <c r="E72" s="132"/>
      <c r="F72" s="132"/>
      <c r="G72" s="132"/>
      <c r="H72" s="132"/>
      <c r="I72" s="132"/>
      <c r="J72" s="132"/>
      <c r="K72" s="132"/>
      <c r="L72" s="132"/>
      <c r="M72" s="132"/>
      <c r="N72" s="132"/>
      <c r="O72" s="93"/>
    </row>
    <row r="73" spans="2:19" ht="15" customHeight="1">
      <c r="B73" s="91"/>
      <c r="C73" s="132"/>
      <c r="D73" s="132"/>
      <c r="E73" s="132"/>
      <c r="F73" s="132"/>
      <c r="G73" s="132"/>
      <c r="H73" s="132"/>
      <c r="I73" s="132"/>
      <c r="J73" s="132"/>
      <c r="K73" s="132"/>
      <c r="L73" s="132"/>
      <c r="M73" s="132"/>
      <c r="N73" s="132"/>
      <c r="O73" s="93"/>
      <c r="P73" s="133"/>
      <c r="Q73" s="133"/>
      <c r="R73" s="133"/>
      <c r="S73" s="133"/>
    </row>
    <row r="74" spans="2:19" ht="12.75">
      <c r="B74" s="91"/>
      <c r="C74" s="132"/>
      <c r="D74" s="132"/>
      <c r="E74" s="132"/>
      <c r="F74" s="132"/>
      <c r="G74" s="132"/>
      <c r="H74" s="132"/>
      <c r="I74" s="132"/>
      <c r="J74" s="132"/>
      <c r="K74" s="132"/>
      <c r="L74" s="132"/>
      <c r="M74" s="132"/>
      <c r="N74" s="132"/>
      <c r="O74" s="93"/>
      <c r="P74" s="133"/>
      <c r="Q74" s="133"/>
      <c r="R74" s="133"/>
      <c r="S74" s="133"/>
    </row>
    <row r="75" spans="2:19" ht="12.75">
      <c r="B75" s="91"/>
      <c r="C75" s="132"/>
      <c r="D75" s="132"/>
      <c r="E75" s="132"/>
      <c r="F75" s="132"/>
      <c r="G75" s="132"/>
      <c r="H75" s="132"/>
      <c r="I75" s="132"/>
      <c r="J75" s="132"/>
      <c r="K75" s="132"/>
      <c r="L75" s="132"/>
      <c r="M75" s="132"/>
      <c r="N75" s="132"/>
      <c r="O75" s="93"/>
      <c r="P75" s="133"/>
      <c r="Q75" s="133"/>
      <c r="R75" s="133"/>
      <c r="S75" s="133"/>
    </row>
    <row r="76" spans="2:15" ht="12.75">
      <c r="B76" s="91"/>
      <c r="C76" s="132"/>
      <c r="D76" s="132"/>
      <c r="E76" s="132"/>
      <c r="F76" s="132"/>
      <c r="G76" s="132"/>
      <c r="H76" s="132"/>
      <c r="I76" s="132"/>
      <c r="J76" s="132"/>
      <c r="K76" s="132"/>
      <c r="L76" s="132"/>
      <c r="M76" s="132"/>
      <c r="N76" s="132"/>
      <c r="O76" s="93"/>
    </row>
    <row r="77" spans="2:15" ht="12.75">
      <c r="B77" s="91"/>
      <c r="C77" s="132"/>
      <c r="D77" s="132"/>
      <c r="E77" s="132"/>
      <c r="F77" s="132"/>
      <c r="G77" s="132"/>
      <c r="H77" s="132"/>
      <c r="I77" s="132"/>
      <c r="J77" s="132"/>
      <c r="K77" s="132"/>
      <c r="L77" s="132"/>
      <c r="M77" s="132"/>
      <c r="N77" s="132"/>
      <c r="O77" s="93"/>
    </row>
    <row r="78" spans="2:15" ht="12.75">
      <c r="B78" s="91"/>
      <c r="C78" s="132"/>
      <c r="D78" s="132"/>
      <c r="E78" s="132"/>
      <c r="F78" s="132"/>
      <c r="G78" s="132"/>
      <c r="H78" s="132"/>
      <c r="I78" s="132"/>
      <c r="J78" s="132"/>
      <c r="K78" s="132"/>
      <c r="L78" s="132"/>
      <c r="M78" s="132"/>
      <c r="N78" s="132"/>
      <c r="O78" s="93"/>
    </row>
    <row r="79" spans="2:15" ht="12.75">
      <c r="B79" s="91"/>
      <c r="C79" s="132"/>
      <c r="D79" s="132"/>
      <c r="E79" s="132"/>
      <c r="F79" s="132"/>
      <c r="G79" s="132"/>
      <c r="H79" s="132"/>
      <c r="I79" s="132"/>
      <c r="J79" s="132"/>
      <c r="K79" s="132"/>
      <c r="L79" s="132"/>
      <c r="M79" s="132"/>
      <c r="N79" s="132"/>
      <c r="O79" s="93"/>
    </row>
    <row r="80" spans="2:15" ht="12.75">
      <c r="B80" s="91"/>
      <c r="C80" s="132"/>
      <c r="D80" s="132"/>
      <c r="E80" s="132"/>
      <c r="F80" s="132"/>
      <c r="G80" s="132"/>
      <c r="H80" s="132"/>
      <c r="I80" s="132"/>
      <c r="J80" s="132"/>
      <c r="K80" s="132"/>
      <c r="L80" s="132"/>
      <c r="M80" s="132"/>
      <c r="N80" s="132"/>
      <c r="O80" s="93"/>
    </row>
    <row r="81" spans="2:15" ht="12.75">
      <c r="B81" s="91"/>
      <c r="C81" s="94"/>
      <c r="D81" s="94"/>
      <c r="E81" s="94"/>
      <c r="F81" s="94"/>
      <c r="G81" s="94"/>
      <c r="H81" s="94"/>
      <c r="I81" s="94"/>
      <c r="J81" s="94"/>
      <c r="K81" s="94"/>
      <c r="L81" s="94"/>
      <c r="M81" s="94"/>
      <c r="N81" s="94"/>
      <c r="O81" s="93"/>
    </row>
    <row r="82" spans="2:15" ht="12.75">
      <c r="B82" s="91"/>
      <c r="C82" s="94"/>
      <c r="D82" s="94"/>
      <c r="E82" s="94"/>
      <c r="F82" s="94"/>
      <c r="G82" s="94"/>
      <c r="H82" s="94"/>
      <c r="I82" s="94"/>
      <c r="J82" s="94"/>
      <c r="K82" s="94"/>
      <c r="L82" s="94"/>
      <c r="M82" s="94"/>
      <c r="N82" s="94"/>
      <c r="O82" s="93"/>
    </row>
    <row r="83" spans="2:15" ht="12.75">
      <c r="B83" s="91"/>
      <c r="C83" s="94"/>
      <c r="D83" s="94"/>
      <c r="E83" s="94"/>
      <c r="F83" s="94"/>
      <c r="G83" s="94"/>
      <c r="H83" s="94"/>
      <c r="I83" s="94"/>
      <c r="J83" s="94"/>
      <c r="K83" s="94"/>
      <c r="L83" s="94"/>
      <c r="M83" s="94"/>
      <c r="N83" s="94"/>
      <c r="O83" s="93"/>
    </row>
    <row r="84" spans="2:15" ht="13.5" thickBot="1">
      <c r="B84" s="134"/>
      <c r="C84" s="135"/>
      <c r="D84" s="135"/>
      <c r="E84" s="135"/>
      <c r="F84" s="135"/>
      <c r="G84" s="135"/>
      <c r="H84" s="135"/>
      <c r="I84" s="135"/>
      <c r="J84" s="135"/>
      <c r="K84" s="135"/>
      <c r="L84" s="135"/>
      <c r="M84" s="135"/>
      <c r="N84" s="135"/>
      <c r="O84" s="136"/>
    </row>
  </sheetData>
  <sheetProtection password="E7B2" sheet="1"/>
  <mergeCells count="15">
    <mergeCell ref="C16:N19"/>
    <mergeCell ref="F21:H21"/>
    <mergeCell ref="F22:H22"/>
    <mergeCell ref="F23:H23"/>
    <mergeCell ref="C15:N15"/>
    <mergeCell ref="C26:N26"/>
    <mergeCell ref="G28:G29"/>
    <mergeCell ref="F28:F29"/>
    <mergeCell ref="H28:J28"/>
    <mergeCell ref="K3:M3"/>
    <mergeCell ref="F3:J3"/>
    <mergeCell ref="C3:E3"/>
    <mergeCell ref="C7:N7"/>
    <mergeCell ref="C5:N5"/>
    <mergeCell ref="C8:N13"/>
  </mergeCells>
  <hyperlinks>
    <hyperlink ref="F3:J3" location="'1.Home'!A1" display="Please review disclaimer on the Home tab."/>
  </hyperlinks>
  <printOptions gridLines="1"/>
  <pageMargins left="0.7" right="0.7" top="0.75" bottom="0.75" header="0.3" footer="0.3"/>
  <pageSetup horizontalDpi="600" verticalDpi="600" orientation="landscape" scale="74" r:id="rId2"/>
  <rowBreaks count="1" manualBreakCount="1">
    <brk id="32" max="255" man="1"/>
  </rowBreaks>
  <colBreaks count="1" manualBreakCount="1">
    <brk id="14" max="65535" man="1"/>
  </colBreaks>
  <drawing r:id="rId1"/>
</worksheet>
</file>

<file path=xl/worksheets/sheet5.xml><?xml version="1.0" encoding="utf-8"?>
<worksheet xmlns="http://schemas.openxmlformats.org/spreadsheetml/2006/main" xmlns:r="http://schemas.openxmlformats.org/officeDocument/2006/relationships">
  <dimension ref="B2:R114"/>
  <sheetViews>
    <sheetView zoomScale="85" zoomScaleNormal="85" workbookViewId="0" topLeftCell="A1">
      <selection activeCell="A1" sqref="A1"/>
    </sheetView>
  </sheetViews>
  <sheetFormatPr defaultColWidth="11.00390625" defaultRowHeight="12.75"/>
  <cols>
    <col min="1" max="2" width="2.50390625" style="137" customWidth="1"/>
    <col min="3" max="3" width="26.125" style="346" bestFit="1" customWidth="1"/>
    <col min="4" max="4" width="32.875" style="137" bestFit="1" customWidth="1"/>
    <col min="5" max="5" width="16.875" style="137" bestFit="1" customWidth="1"/>
    <col min="6" max="6" width="18.875" style="137" bestFit="1" customWidth="1"/>
    <col min="7" max="7" width="14.875" style="137" bestFit="1" customWidth="1"/>
    <col min="8" max="9" width="19.25390625" style="137" bestFit="1" customWidth="1"/>
    <col min="10" max="10" width="19.00390625" style="137" customWidth="1"/>
    <col min="11" max="11" width="22.50390625" style="137" bestFit="1" customWidth="1"/>
    <col min="12" max="12" width="18.75390625" style="137" bestFit="1" customWidth="1"/>
    <col min="13" max="13" width="11.75390625" style="137" customWidth="1"/>
    <col min="14" max="16" width="16.625" style="137" customWidth="1"/>
    <col min="17" max="17" width="11.25390625" style="137" bestFit="1" customWidth="1"/>
    <col min="18" max="18" width="2.375" style="137" customWidth="1"/>
    <col min="19" max="16384" width="11.00390625" style="137" customWidth="1"/>
  </cols>
  <sheetData>
    <row r="1" ht="15.75" thickBot="1"/>
    <row r="2" spans="2:18" ht="15">
      <c r="B2" s="138"/>
      <c r="C2" s="347"/>
      <c r="D2" s="139"/>
      <c r="E2" s="139"/>
      <c r="F2" s="139"/>
      <c r="G2" s="139"/>
      <c r="H2" s="139"/>
      <c r="I2" s="139"/>
      <c r="J2" s="139"/>
      <c r="K2" s="140"/>
      <c r="L2" s="140"/>
      <c r="M2" s="140"/>
      <c r="N2" s="140"/>
      <c r="O2" s="140"/>
      <c r="P2" s="139"/>
      <c r="Q2" s="139"/>
      <c r="R2" s="141"/>
    </row>
    <row r="3" spans="2:18" ht="15">
      <c r="B3" s="142"/>
      <c r="C3" s="577" t="s">
        <v>92</v>
      </c>
      <c r="D3" s="578"/>
      <c r="E3" s="568" t="s">
        <v>98</v>
      </c>
      <c r="F3" s="569"/>
      <c r="G3" s="569"/>
      <c r="H3" s="569"/>
      <c r="I3" s="569"/>
      <c r="J3" s="570"/>
      <c r="K3" s="566" t="s">
        <v>106</v>
      </c>
      <c r="L3" s="567"/>
      <c r="M3" s="567"/>
      <c r="N3" s="567"/>
      <c r="O3" s="567"/>
      <c r="P3" s="567"/>
      <c r="Q3" s="143">
        <f>'1.Home'!H10</f>
        <v>38971</v>
      </c>
      <c r="R3" s="144"/>
    </row>
    <row r="4" spans="2:18" ht="15.75" thickBot="1">
      <c r="B4" s="142"/>
      <c r="C4" s="348"/>
      <c r="D4" s="145"/>
      <c r="E4" s="24"/>
      <c r="F4" s="24"/>
      <c r="G4" s="24"/>
      <c r="H4" s="24"/>
      <c r="I4" s="146"/>
      <c r="J4" s="146"/>
      <c r="K4" s="146"/>
      <c r="L4" s="146"/>
      <c r="M4" s="146"/>
      <c r="N4" s="146"/>
      <c r="O4" s="147"/>
      <c r="P4" s="148"/>
      <c r="Q4" s="148"/>
      <c r="R4" s="144"/>
    </row>
    <row r="5" spans="2:18" ht="27" thickBot="1">
      <c r="B5" s="142"/>
      <c r="C5" s="574" t="s">
        <v>109</v>
      </c>
      <c r="D5" s="575"/>
      <c r="E5" s="575"/>
      <c r="F5" s="575"/>
      <c r="G5" s="575"/>
      <c r="H5" s="575"/>
      <c r="I5" s="575"/>
      <c r="J5" s="575"/>
      <c r="K5" s="575"/>
      <c r="L5" s="575"/>
      <c r="M5" s="575"/>
      <c r="N5" s="575"/>
      <c r="O5" s="575"/>
      <c r="P5" s="576"/>
      <c r="Q5" s="148"/>
      <c r="R5" s="144"/>
    </row>
    <row r="6" spans="2:18" s="156" customFormat="1" ht="30">
      <c r="B6" s="149"/>
      <c r="C6" s="150" t="s">
        <v>129</v>
      </c>
      <c r="D6" s="151" t="s">
        <v>116</v>
      </c>
      <c r="E6" s="151" t="s">
        <v>114</v>
      </c>
      <c r="F6" s="151" t="s">
        <v>122</v>
      </c>
      <c r="G6" s="151" t="s">
        <v>115</v>
      </c>
      <c r="H6" s="151" t="s">
        <v>121</v>
      </c>
      <c r="I6" s="151" t="s">
        <v>16</v>
      </c>
      <c r="J6" s="151" t="s">
        <v>123</v>
      </c>
      <c r="K6" s="151" t="s">
        <v>124</v>
      </c>
      <c r="L6" s="151" t="s">
        <v>125</v>
      </c>
      <c r="M6" s="151" t="s">
        <v>117</v>
      </c>
      <c r="N6" s="152" t="s">
        <v>118</v>
      </c>
      <c r="O6" s="151" t="s">
        <v>119</v>
      </c>
      <c r="P6" s="153" t="s">
        <v>120</v>
      </c>
      <c r="Q6" s="154"/>
      <c r="R6" s="155"/>
    </row>
    <row r="7" spans="2:18" s="346" customFormat="1" ht="15.75" thickBot="1">
      <c r="B7" s="599"/>
      <c r="C7" s="157">
        <f>'3.Inputs'!$H$15</f>
        <v>10</v>
      </c>
      <c r="D7" s="158">
        <f>'3.Inputs'!$H$16</f>
        <v>250</v>
      </c>
      <c r="E7" s="159">
        <f>'3.Inputs'!$H$17</f>
        <v>8</v>
      </c>
      <c r="F7" s="160">
        <f>E7*D7*C7/1000</f>
        <v>20</v>
      </c>
      <c r="G7" s="161">
        <f>'3.Inputs'!$I$19</f>
        <v>0.7</v>
      </c>
      <c r="H7" s="160">
        <f>F7*G7</f>
        <v>14</v>
      </c>
      <c r="I7" s="161">
        <f>'3.Inputs'!$H$18</f>
        <v>0.65</v>
      </c>
      <c r="J7" s="160">
        <f>H7/I7</f>
        <v>21.538461538461537</v>
      </c>
      <c r="K7" s="196">
        <f>J7*'6.Assumptions &amp; References'!$D$14</f>
        <v>5169.230769230769</v>
      </c>
      <c r="L7" s="162">
        <f>'6.Assumptions &amp; References'!$D$15</f>
        <v>0.0898</v>
      </c>
      <c r="M7" s="194">
        <f>L7*K7</f>
        <v>464.19692307692304</v>
      </c>
      <c r="N7" s="596">
        <f>K7*'6.Assumptions &amp; References'!D12*'6.Assumptions &amp; References'!D9</f>
        <v>1160.1223603199996</v>
      </c>
      <c r="O7" s="597">
        <f>K7*'6.Assumptions &amp; References'!D12*'6.Assumptions &amp; References'!D10</f>
        <v>6.705909598079999</v>
      </c>
      <c r="P7" s="598">
        <f>K7*'6.Assumptions &amp; References'!D12*'6.Assumptions &amp; References'!D11</f>
        <v>3.0944049230769224</v>
      </c>
      <c r="Q7" s="348"/>
      <c r="R7" s="600"/>
    </row>
    <row r="8" spans="2:18" ht="15.75" thickBot="1">
      <c r="B8" s="142"/>
      <c r="C8" s="348"/>
      <c r="D8" s="24"/>
      <c r="E8" s="24"/>
      <c r="F8" s="24"/>
      <c r="G8" s="24"/>
      <c r="H8" s="146"/>
      <c r="I8" s="146"/>
      <c r="J8" s="146"/>
      <c r="K8" s="146"/>
      <c r="L8" s="146"/>
      <c r="M8" s="146"/>
      <c r="N8" s="147"/>
      <c r="O8" s="148"/>
      <c r="P8" s="148"/>
      <c r="Q8" s="148"/>
      <c r="R8" s="144"/>
    </row>
    <row r="9" spans="2:18" ht="27" thickBot="1">
      <c r="B9" s="142"/>
      <c r="C9" s="571" t="s">
        <v>113</v>
      </c>
      <c r="D9" s="572"/>
      <c r="E9" s="572"/>
      <c r="F9" s="572"/>
      <c r="G9" s="573"/>
      <c r="H9" s="574" t="s">
        <v>130</v>
      </c>
      <c r="I9" s="575"/>
      <c r="J9" s="576"/>
      <c r="K9" s="574" t="s">
        <v>131</v>
      </c>
      <c r="L9" s="575"/>
      <c r="M9" s="575"/>
      <c r="N9" s="575"/>
      <c r="O9" s="575"/>
      <c r="P9" s="575"/>
      <c r="Q9" s="576"/>
      <c r="R9" s="144"/>
    </row>
    <row r="10" spans="2:18" s="171" customFormat="1" ht="30.75" thickBot="1">
      <c r="B10" s="163"/>
      <c r="C10" s="164" t="s">
        <v>112</v>
      </c>
      <c r="D10" s="165" t="s">
        <v>16</v>
      </c>
      <c r="E10" s="165" t="s">
        <v>56</v>
      </c>
      <c r="F10" s="165" t="s">
        <v>54</v>
      </c>
      <c r="G10" s="166" t="s">
        <v>62</v>
      </c>
      <c r="H10" s="167" t="s">
        <v>126</v>
      </c>
      <c r="I10" s="165" t="s">
        <v>127</v>
      </c>
      <c r="J10" s="168" t="s">
        <v>128</v>
      </c>
      <c r="K10" s="164" t="s">
        <v>107</v>
      </c>
      <c r="L10" s="165" t="s">
        <v>26</v>
      </c>
      <c r="M10" s="165" t="s">
        <v>27</v>
      </c>
      <c r="N10" s="165" t="s">
        <v>28</v>
      </c>
      <c r="O10" s="165" t="s">
        <v>29</v>
      </c>
      <c r="P10" s="168" t="s">
        <v>30</v>
      </c>
      <c r="Q10" s="169" t="s">
        <v>132</v>
      </c>
      <c r="R10" s="170"/>
    </row>
    <row r="11" spans="2:18" ht="15">
      <c r="B11" s="142"/>
      <c r="C11" s="349" t="str">
        <f>'6.Assumptions &amp; References'!D26</f>
        <v>ANTEC: EA-650</v>
      </c>
      <c r="D11" s="172">
        <f>'6.Assumptions &amp; References'!E26</f>
        <v>0.8451</v>
      </c>
      <c r="E11" s="173">
        <f>'6.Assumptions &amp; References'!F26</f>
        <v>97.96</v>
      </c>
      <c r="F11" s="174">
        <f>'6.Assumptions &amp; References'!G26</f>
        <v>650</v>
      </c>
      <c r="G11" s="175" t="str">
        <f>'6.Assumptions &amp; References'!H26</f>
        <v>Standard</v>
      </c>
      <c r="H11" s="176">
        <f>$H$7/D11</f>
        <v>16.56608685362679</v>
      </c>
      <c r="I11" s="177">
        <f>H11*'6.Assumptions &amp; References'!$D$14</f>
        <v>3975.8608448704294</v>
      </c>
      <c r="J11" s="178">
        <f>I11*'6.Assumptions &amp; References'!$D$15</f>
        <v>357.03230386936457</v>
      </c>
      <c r="K11" s="179">
        <f>-E11*$C$7</f>
        <v>-979.5999999999999</v>
      </c>
      <c r="L11" s="180">
        <f>($M$7-$J11)</f>
        <v>107.16461920755847</v>
      </c>
      <c r="M11" s="180">
        <f>($M$7-$J11)</f>
        <v>107.16461920755847</v>
      </c>
      <c r="N11" s="180">
        <f>($M$7-$J11)</f>
        <v>107.16461920755847</v>
      </c>
      <c r="O11" s="180">
        <f>($M$7-$J11)</f>
        <v>107.16461920755847</v>
      </c>
      <c r="P11" s="181">
        <f>($M$7-$J11)</f>
        <v>107.16461920755847</v>
      </c>
      <c r="Q11" s="182">
        <f>IRR(K11:P11,-0.1)</f>
        <v>-0.1724323733629462</v>
      </c>
      <c r="R11" s="183"/>
    </row>
    <row r="12" spans="2:18" ht="15">
      <c r="B12" s="142"/>
      <c r="C12" s="349" t="str">
        <f>'6.Assumptions &amp; References'!D27</f>
        <v>CoolMax: ZP-380B</v>
      </c>
      <c r="D12" s="172">
        <f>'6.Assumptions &amp; References'!E27</f>
        <v>0.8163</v>
      </c>
      <c r="E12" s="173">
        <f>'6.Assumptions &amp; References'!F27</f>
        <v>49.98</v>
      </c>
      <c r="F12" s="174">
        <f>'6.Assumptions &amp; References'!G27</f>
        <v>380</v>
      </c>
      <c r="G12" s="175" t="str">
        <f>'6.Assumptions &amp; References'!H27</f>
        <v>Standard</v>
      </c>
      <c r="H12" s="188">
        <f aca="true" t="shared" si="0" ref="H12:H24">$H$7/D12</f>
        <v>17.150557393115275</v>
      </c>
      <c r="I12" s="189">
        <f>H12*'6.Assumptions &amp; References'!$D$14</f>
        <v>4116.133774347666</v>
      </c>
      <c r="J12" s="190">
        <f>I12*'6.Assumptions &amp; References'!$D$15</f>
        <v>369.62881293642045</v>
      </c>
      <c r="K12" s="191">
        <f aca="true" t="shared" si="1" ref="K12:K24">-E12*$C$7</f>
        <v>-499.79999999999995</v>
      </c>
      <c r="L12" s="192">
        <f aca="true" t="shared" si="2" ref="L12:P24">($M$7-$J12)</f>
        <v>94.5681101405026</v>
      </c>
      <c r="M12" s="192">
        <f t="shared" si="2"/>
        <v>94.5681101405026</v>
      </c>
      <c r="N12" s="192">
        <f t="shared" si="2"/>
        <v>94.5681101405026</v>
      </c>
      <c r="O12" s="192">
        <f t="shared" si="2"/>
        <v>94.5681101405026</v>
      </c>
      <c r="P12" s="190">
        <f t="shared" si="2"/>
        <v>94.5681101405026</v>
      </c>
      <c r="Q12" s="193">
        <f aca="true" t="shared" si="3" ref="Q12:Q24">IRR(K12:P12,-0.1)</f>
        <v>-0.018203061914248687</v>
      </c>
      <c r="R12" s="183"/>
    </row>
    <row r="13" spans="2:18" ht="15">
      <c r="B13" s="142"/>
      <c r="C13" s="349" t="str">
        <f>'6.Assumptions &amp; References'!D28</f>
        <v>CoolMax: ZP-480B</v>
      </c>
      <c r="D13" s="172">
        <f>'6.Assumptions &amp; References'!E28</f>
        <v>0.8425</v>
      </c>
      <c r="E13" s="173">
        <f>'6.Assumptions &amp; References'!F28</f>
        <v>49.99</v>
      </c>
      <c r="F13" s="174">
        <f>'6.Assumptions &amp; References'!G28</f>
        <v>480</v>
      </c>
      <c r="G13" s="175" t="str">
        <f>'6.Assumptions &amp; References'!H28</f>
        <v>Standard</v>
      </c>
      <c r="H13" s="188">
        <f t="shared" si="0"/>
        <v>16.61721068249258</v>
      </c>
      <c r="I13" s="189">
        <f>H13*'6.Assumptions &amp; References'!$D$14</f>
        <v>3988.130563798219</v>
      </c>
      <c r="J13" s="190">
        <f>I13*'6.Assumptions &amp; References'!$D$15</f>
        <v>358.1341246290801</v>
      </c>
      <c r="K13" s="191">
        <f t="shared" si="1"/>
        <v>-499.90000000000003</v>
      </c>
      <c r="L13" s="192">
        <f t="shared" si="2"/>
        <v>106.06279844784297</v>
      </c>
      <c r="M13" s="192">
        <f t="shared" si="2"/>
        <v>106.06279844784297</v>
      </c>
      <c r="N13" s="192">
        <f t="shared" si="2"/>
        <v>106.06279844784297</v>
      </c>
      <c r="O13" s="192">
        <f t="shared" si="2"/>
        <v>106.06279844784297</v>
      </c>
      <c r="P13" s="190">
        <f t="shared" si="2"/>
        <v>106.06279844784297</v>
      </c>
      <c r="Q13" s="193">
        <f t="shared" si="3"/>
        <v>0.02001564947445864</v>
      </c>
      <c r="R13" s="183"/>
    </row>
    <row r="14" spans="2:18" ht="15">
      <c r="B14" s="142"/>
      <c r="C14" s="349" t="str">
        <f>'6.Assumptions &amp; References'!D29</f>
        <v>Corsair: CMPSU-400CX</v>
      </c>
      <c r="D14" s="172">
        <f>'6.Assumptions &amp; References'!E29</f>
        <v>0.8354</v>
      </c>
      <c r="E14" s="173">
        <f>'6.Assumptions &amp; References'!F29</f>
        <v>53.24</v>
      </c>
      <c r="F14" s="174">
        <f>'6.Assumptions &amp; References'!G29</f>
        <v>400</v>
      </c>
      <c r="G14" s="175" t="str">
        <f>'6.Assumptions &amp; References'!H29</f>
        <v>Standard</v>
      </c>
      <c r="H14" s="188">
        <f t="shared" si="0"/>
        <v>16.758439071103663</v>
      </c>
      <c r="I14" s="189">
        <f>H14*'6.Assumptions &amp; References'!$D$14</f>
        <v>4022.025377064879</v>
      </c>
      <c r="J14" s="190">
        <f>I14*'6.Assumptions &amp; References'!$D$15</f>
        <v>361.1778788604262</v>
      </c>
      <c r="K14" s="191">
        <f t="shared" si="1"/>
        <v>-532.4</v>
      </c>
      <c r="L14" s="192">
        <f t="shared" si="2"/>
        <v>103.01904421649687</v>
      </c>
      <c r="M14" s="192">
        <f t="shared" si="2"/>
        <v>103.01904421649687</v>
      </c>
      <c r="N14" s="192">
        <f t="shared" si="2"/>
        <v>103.01904421649687</v>
      </c>
      <c r="O14" s="192">
        <f t="shared" si="2"/>
        <v>103.01904421649687</v>
      </c>
      <c r="P14" s="190">
        <f t="shared" si="2"/>
        <v>103.01904421649687</v>
      </c>
      <c r="Q14" s="193">
        <f t="shared" si="3"/>
        <v>-0.010914294037979848</v>
      </c>
      <c r="R14" s="183"/>
    </row>
    <row r="15" spans="2:18" ht="15">
      <c r="B15" s="142"/>
      <c r="C15" s="349" t="str">
        <f>'6.Assumptions &amp; References'!D30</f>
        <v>Dynapower USA: TC-1U25P80</v>
      </c>
      <c r="D15" s="172">
        <f>'6.Assumptions &amp; References'!E30</f>
        <v>0.86</v>
      </c>
      <c r="E15" s="173">
        <f>'6.Assumptions &amp; References'!F30</f>
        <v>76.38</v>
      </c>
      <c r="F15" s="174">
        <f>'6.Assumptions &amp; References'!G30</f>
        <v>250</v>
      </c>
      <c r="G15" s="175" t="str">
        <f>'6.Assumptions &amp; References'!H30</f>
        <v>Bronze</v>
      </c>
      <c r="H15" s="188">
        <f t="shared" si="0"/>
        <v>16.27906976744186</v>
      </c>
      <c r="I15" s="189">
        <f>H15*'6.Assumptions &amp; References'!$D$14</f>
        <v>3906.9767441860467</v>
      </c>
      <c r="J15" s="190">
        <f>I15*'6.Assumptions &amp; References'!$D$15</f>
        <v>350.84651162790703</v>
      </c>
      <c r="K15" s="191">
        <f t="shared" si="1"/>
        <v>-763.8</v>
      </c>
      <c r="L15" s="192">
        <f t="shared" si="2"/>
        <v>113.35041144901601</v>
      </c>
      <c r="M15" s="192">
        <f t="shared" si="2"/>
        <v>113.35041144901601</v>
      </c>
      <c r="N15" s="192">
        <f t="shared" si="2"/>
        <v>113.35041144901601</v>
      </c>
      <c r="O15" s="192">
        <f t="shared" si="2"/>
        <v>113.35041144901601</v>
      </c>
      <c r="P15" s="190">
        <f t="shared" si="2"/>
        <v>113.35041144901601</v>
      </c>
      <c r="Q15" s="193">
        <f t="shared" si="3"/>
        <v>-0.09187361758214269</v>
      </c>
      <c r="R15" s="183"/>
    </row>
    <row r="16" spans="2:18" ht="15">
      <c r="B16" s="142"/>
      <c r="C16" s="349" t="str">
        <f>'6.Assumptions &amp; References'!D31</f>
        <v>Dynapower USA: TC-1U30P80</v>
      </c>
      <c r="D16" s="172">
        <f>'6.Assumptions &amp; References'!E31</f>
        <v>0.8529</v>
      </c>
      <c r="E16" s="173">
        <f>'6.Assumptions &amp; References'!F31</f>
        <v>79.38</v>
      </c>
      <c r="F16" s="174">
        <f>'6.Assumptions &amp; References'!G31</f>
        <v>300</v>
      </c>
      <c r="G16" s="175" t="str">
        <f>'6.Assumptions &amp; References'!H31</f>
        <v>Standard</v>
      </c>
      <c r="H16" s="188">
        <f t="shared" si="0"/>
        <v>16.414585531715325</v>
      </c>
      <c r="I16" s="189">
        <f>H16*'6.Assumptions &amp; References'!$D$14</f>
        <v>3939.500527611678</v>
      </c>
      <c r="J16" s="190">
        <f>I16*'6.Assumptions &amp; References'!$D$15</f>
        <v>353.7671473795287</v>
      </c>
      <c r="K16" s="191">
        <f t="shared" si="1"/>
        <v>-793.8</v>
      </c>
      <c r="L16" s="192">
        <f t="shared" si="2"/>
        <v>110.42977569739435</v>
      </c>
      <c r="M16" s="192">
        <f t="shared" si="2"/>
        <v>110.42977569739435</v>
      </c>
      <c r="N16" s="192">
        <f t="shared" si="2"/>
        <v>110.42977569739435</v>
      </c>
      <c r="O16" s="192">
        <f t="shared" si="2"/>
        <v>110.42977569739435</v>
      </c>
      <c r="P16" s="190">
        <f t="shared" si="2"/>
        <v>110.42977569739435</v>
      </c>
      <c r="Q16" s="193">
        <f t="shared" si="3"/>
        <v>-0.10996474465758643</v>
      </c>
      <c r="R16" s="183"/>
    </row>
    <row r="17" spans="2:18" ht="15">
      <c r="B17" s="142"/>
      <c r="C17" s="349" t="str">
        <f>'6.Assumptions &amp; References'!D32</f>
        <v>FSP Group: FSP220-60LE</v>
      </c>
      <c r="D17" s="172">
        <f>'6.Assumptions &amp; References'!E32</f>
        <v>0.809</v>
      </c>
      <c r="E17" s="173">
        <f>'6.Assumptions &amp; References'!F32</f>
        <v>46.4</v>
      </c>
      <c r="F17" s="174">
        <f>'6.Assumptions &amp; References'!G32</f>
        <v>250</v>
      </c>
      <c r="G17" s="175" t="str">
        <f>'6.Assumptions &amp; References'!H32</f>
        <v>Standard</v>
      </c>
      <c r="H17" s="188">
        <f t="shared" si="0"/>
        <v>17.305315203955498</v>
      </c>
      <c r="I17" s="189">
        <f>H17*'6.Assumptions &amp; References'!$D$14</f>
        <v>4153.2756489493195</v>
      </c>
      <c r="J17" s="190">
        <f>I17*'6.Assumptions &amp; References'!$D$15</f>
        <v>372.9641532756489</v>
      </c>
      <c r="K17" s="191">
        <f t="shared" si="1"/>
        <v>-464</v>
      </c>
      <c r="L17" s="192">
        <f t="shared" si="2"/>
        <v>91.23276980127412</v>
      </c>
      <c r="M17" s="192">
        <f t="shared" si="2"/>
        <v>91.23276980127412</v>
      </c>
      <c r="N17" s="192">
        <f t="shared" si="2"/>
        <v>91.23276980127412</v>
      </c>
      <c r="O17" s="192">
        <f t="shared" si="2"/>
        <v>91.23276980127412</v>
      </c>
      <c r="P17" s="190">
        <f t="shared" si="2"/>
        <v>91.23276980127412</v>
      </c>
      <c r="Q17" s="193">
        <f t="shared" si="3"/>
        <v>-0.005650766333024736</v>
      </c>
      <c r="R17" s="183"/>
    </row>
    <row r="18" spans="2:18" ht="15">
      <c r="B18" s="142"/>
      <c r="C18" s="349" t="str">
        <f>'6.Assumptions &amp; References'!D33</f>
        <v>FSP Group: FSP300-60GLS</v>
      </c>
      <c r="D18" s="172">
        <f>'6.Assumptions &amp; References'!E33</f>
        <v>0.8429</v>
      </c>
      <c r="E18" s="173">
        <f>'6.Assumptions &amp; References'!F33</f>
        <v>45.99</v>
      </c>
      <c r="F18" s="174">
        <f>'6.Assumptions &amp; References'!G33</f>
        <v>300</v>
      </c>
      <c r="G18" s="175" t="str">
        <f>'6.Assumptions &amp; References'!H33</f>
        <v>Standard</v>
      </c>
      <c r="H18" s="188">
        <f t="shared" si="0"/>
        <v>16.609324949578834</v>
      </c>
      <c r="I18" s="189">
        <f>H18*'6.Assumptions &amp; References'!$D$14</f>
        <v>3986.2379878989204</v>
      </c>
      <c r="J18" s="190">
        <f>I18*'6.Assumptions &amp; References'!$D$15</f>
        <v>357.96417131332305</v>
      </c>
      <c r="K18" s="191">
        <f t="shared" si="1"/>
        <v>-459.90000000000003</v>
      </c>
      <c r="L18" s="192">
        <f t="shared" si="2"/>
        <v>106.23275176359999</v>
      </c>
      <c r="M18" s="192">
        <f t="shared" si="2"/>
        <v>106.23275176359999</v>
      </c>
      <c r="N18" s="192">
        <f t="shared" si="2"/>
        <v>106.23275176359999</v>
      </c>
      <c r="O18" s="192">
        <f t="shared" si="2"/>
        <v>106.23275176359999</v>
      </c>
      <c r="P18" s="190">
        <f t="shared" si="2"/>
        <v>106.23275176359999</v>
      </c>
      <c r="Q18" s="193">
        <f t="shared" si="3"/>
        <v>0.05002534401586975</v>
      </c>
      <c r="R18" s="183"/>
    </row>
    <row r="19" spans="2:18" ht="15">
      <c r="B19" s="142"/>
      <c r="C19" s="349" t="str">
        <f>'6.Assumptions &amp; References'!D34</f>
        <v>Sea Sonic: S12II-380B</v>
      </c>
      <c r="D19" s="172">
        <f>'6.Assumptions &amp; References'!E34</f>
        <v>0.854</v>
      </c>
      <c r="E19" s="173">
        <f>'6.Assumptions &amp; References'!F34</f>
        <v>51.99</v>
      </c>
      <c r="F19" s="174">
        <f>'6.Assumptions &amp; References'!G34</f>
        <v>380</v>
      </c>
      <c r="G19" s="175" t="str">
        <f>'6.Assumptions &amp; References'!H34</f>
        <v>Bronze</v>
      </c>
      <c r="H19" s="188">
        <f t="shared" si="0"/>
        <v>16.39344262295082</v>
      </c>
      <c r="I19" s="189">
        <f>H19*'6.Assumptions &amp; References'!$D$14</f>
        <v>3934.4262295081962</v>
      </c>
      <c r="J19" s="190">
        <f>I19*'6.Assumptions &amp; References'!$D$15</f>
        <v>353.311475409836</v>
      </c>
      <c r="K19" s="191">
        <f t="shared" si="1"/>
        <v>-519.9</v>
      </c>
      <c r="L19" s="192">
        <f t="shared" si="2"/>
        <v>110.88544766708702</v>
      </c>
      <c r="M19" s="192">
        <f t="shared" si="2"/>
        <v>110.88544766708702</v>
      </c>
      <c r="N19" s="192">
        <f t="shared" si="2"/>
        <v>110.88544766708702</v>
      </c>
      <c r="O19" s="192">
        <f t="shared" si="2"/>
        <v>110.88544766708702</v>
      </c>
      <c r="P19" s="190">
        <f t="shared" si="2"/>
        <v>110.88544766708702</v>
      </c>
      <c r="Q19" s="193">
        <f t="shared" si="3"/>
        <v>0.021823082483277134</v>
      </c>
      <c r="R19" s="183"/>
    </row>
    <row r="20" spans="2:18" ht="15">
      <c r="B20" s="142"/>
      <c r="C20" s="349" t="str">
        <f>'6.Assumptions &amp; References'!D35</f>
        <v>Sea Sonic: SS-300ET</v>
      </c>
      <c r="D20" s="172">
        <f>'6.Assumptions &amp; References'!E35</f>
        <v>0.8565</v>
      </c>
      <c r="E20" s="173">
        <f>'6.Assumptions &amp; References'!F35</f>
        <v>36.3</v>
      </c>
      <c r="F20" s="174">
        <f>'6.Assumptions &amp; References'!G35</f>
        <v>300</v>
      </c>
      <c r="G20" s="175" t="str">
        <f>'6.Assumptions &amp; References'!H35</f>
        <v>Bronze</v>
      </c>
      <c r="H20" s="188">
        <f t="shared" si="0"/>
        <v>16.345592527729128</v>
      </c>
      <c r="I20" s="189">
        <f>H20*'6.Assumptions &amp; References'!$D$14</f>
        <v>3922.9422066549905</v>
      </c>
      <c r="J20" s="190">
        <f>I20*'6.Assumptions &amp; References'!$D$15</f>
        <v>352.28021015761817</v>
      </c>
      <c r="K20" s="191">
        <f>-E20*$C$7</f>
        <v>-363</v>
      </c>
      <c r="L20" s="192">
        <f t="shared" si="2"/>
        <v>111.91671291930487</v>
      </c>
      <c r="M20" s="192">
        <f t="shared" si="2"/>
        <v>111.91671291930487</v>
      </c>
      <c r="N20" s="192">
        <f t="shared" si="2"/>
        <v>111.91671291930487</v>
      </c>
      <c r="O20" s="192">
        <f t="shared" si="2"/>
        <v>111.91671291930487</v>
      </c>
      <c r="P20" s="190">
        <f t="shared" si="2"/>
        <v>111.91671291930487</v>
      </c>
      <c r="Q20" s="193">
        <f t="shared" si="3"/>
        <v>0.16406510609406988</v>
      </c>
      <c r="R20" s="183"/>
    </row>
    <row r="21" spans="2:18" ht="15">
      <c r="B21" s="142"/>
      <c r="C21" s="349" t="str">
        <f>'6.Assumptions &amp; References'!D36</f>
        <v>Sea Sonic: SS-350ES</v>
      </c>
      <c r="D21" s="172">
        <f>'6.Assumptions &amp; References'!E36</f>
        <v>0.8661</v>
      </c>
      <c r="E21" s="173">
        <f>'6.Assumptions &amp; References'!F36</f>
        <v>44.99</v>
      </c>
      <c r="F21" s="174">
        <f>'6.Assumptions &amp; References'!G36</f>
        <v>350</v>
      </c>
      <c r="G21" s="175" t="str">
        <f>'6.Assumptions &amp; References'!H36</f>
        <v>Bronze</v>
      </c>
      <c r="H21" s="188">
        <f t="shared" si="0"/>
        <v>16.164415194550283</v>
      </c>
      <c r="I21" s="189">
        <f>H21*'6.Assumptions &amp; References'!$D$14</f>
        <v>3879.459646692068</v>
      </c>
      <c r="J21" s="190">
        <f>I21*'6.Assumptions &amp; References'!$D$15</f>
        <v>348.3754762729477</v>
      </c>
      <c r="K21" s="191">
        <f t="shared" si="1"/>
        <v>-449.90000000000003</v>
      </c>
      <c r="L21" s="192">
        <f t="shared" si="2"/>
        <v>115.82144680397533</v>
      </c>
      <c r="M21" s="192">
        <f t="shared" si="2"/>
        <v>115.82144680397533</v>
      </c>
      <c r="N21" s="192">
        <f t="shared" si="2"/>
        <v>115.82144680397533</v>
      </c>
      <c r="O21" s="192">
        <f t="shared" si="2"/>
        <v>115.82144680397533</v>
      </c>
      <c r="P21" s="190">
        <f t="shared" si="2"/>
        <v>115.82144680397533</v>
      </c>
      <c r="Q21" s="193">
        <f t="shared" si="3"/>
        <v>0.09051816294710129</v>
      </c>
      <c r="R21" s="183"/>
    </row>
    <row r="22" spans="2:18" ht="15">
      <c r="B22" s="142"/>
      <c r="C22" s="349" t="str">
        <f>'6.Assumptions &amp; References'!D37</f>
        <v>Sea Sonic: SS-350ET</v>
      </c>
      <c r="D22" s="172">
        <f>'6.Assumptions &amp; References'!E37</f>
        <v>0.8595</v>
      </c>
      <c r="E22" s="173">
        <f>'6.Assumptions &amp; References'!F37</f>
        <v>45.99</v>
      </c>
      <c r="F22" s="174">
        <f>'6.Assumptions &amp; References'!G37</f>
        <v>350</v>
      </c>
      <c r="G22" s="175" t="str">
        <f>'6.Assumptions &amp; References'!H37</f>
        <v>Bronze</v>
      </c>
      <c r="H22" s="188">
        <f t="shared" si="0"/>
        <v>16.288539848749274</v>
      </c>
      <c r="I22" s="189">
        <f>H22*'6.Assumptions &amp; References'!$D$14</f>
        <v>3909.2495636998256</v>
      </c>
      <c r="J22" s="190">
        <f>I22*'6.Assumptions &amp; References'!$D$15</f>
        <v>351.05061082024434</v>
      </c>
      <c r="K22" s="191">
        <f t="shared" si="1"/>
        <v>-459.90000000000003</v>
      </c>
      <c r="L22" s="192">
        <f t="shared" si="2"/>
        <v>113.1463122566787</v>
      </c>
      <c r="M22" s="192">
        <f t="shared" si="2"/>
        <v>113.1463122566787</v>
      </c>
      <c r="N22" s="192">
        <f t="shared" si="2"/>
        <v>113.1463122566787</v>
      </c>
      <c r="O22" s="192">
        <f t="shared" si="2"/>
        <v>113.1463122566787</v>
      </c>
      <c r="P22" s="190">
        <f t="shared" si="2"/>
        <v>113.1463122566787</v>
      </c>
      <c r="Q22" s="193">
        <f t="shared" si="3"/>
        <v>0.07326059075064095</v>
      </c>
      <c r="R22" s="183"/>
    </row>
    <row r="23" spans="2:18" ht="15">
      <c r="B23" s="142"/>
      <c r="C23" s="350" t="str">
        <f>'6.Assumptions &amp; References'!D38</f>
        <v>Sparkle Power: SPI2501UH</v>
      </c>
      <c r="D23" s="184">
        <f>'6.Assumptions &amp; References'!E38</f>
        <v>0.836800003051757</v>
      </c>
      <c r="E23" s="185">
        <f>'6.Assumptions &amp; References'!F38</f>
        <v>79.99</v>
      </c>
      <c r="F23" s="186">
        <f>'6.Assumptions &amp; References'!G38</f>
        <v>250</v>
      </c>
      <c r="G23" s="187" t="str">
        <f>'6.Assumptions &amp; References'!H38</f>
        <v>Standard</v>
      </c>
      <c r="H23" s="188">
        <f t="shared" si="0"/>
        <v>16.73040146862199</v>
      </c>
      <c r="I23" s="189">
        <f>H23*'6.Assumptions &amp; References'!$D$14</f>
        <v>4015.2963524692777</v>
      </c>
      <c r="J23" s="190">
        <f>I23*'6.Assumptions &amp; References'!$D$15</f>
        <v>360.57361245174116</v>
      </c>
      <c r="K23" s="191">
        <f t="shared" si="1"/>
        <v>-799.9</v>
      </c>
      <c r="L23" s="192">
        <f t="shared" si="2"/>
        <v>103.62331062518189</v>
      </c>
      <c r="M23" s="192">
        <f t="shared" si="2"/>
        <v>103.62331062518189</v>
      </c>
      <c r="N23" s="192">
        <f t="shared" si="2"/>
        <v>103.62331062518189</v>
      </c>
      <c r="O23" s="192">
        <f t="shared" si="2"/>
        <v>103.62331062518189</v>
      </c>
      <c r="P23" s="190">
        <f t="shared" si="2"/>
        <v>103.62331062518189</v>
      </c>
      <c r="Q23" s="193">
        <f t="shared" si="3"/>
        <v>-0.12925255830902424</v>
      </c>
      <c r="R23" s="183"/>
    </row>
    <row r="24" spans="2:18" ht="15">
      <c r="B24" s="142"/>
      <c r="C24" s="349" t="str">
        <f>'6.Assumptions &amp; References'!D39</f>
        <v>Sparkle Power: SPI250EP</v>
      </c>
      <c r="D24" s="172">
        <f>'6.Assumptions &amp; References'!E39</f>
        <v>0.8286</v>
      </c>
      <c r="E24" s="173">
        <f>'6.Assumptions &amp; References'!F39</f>
        <v>52.2</v>
      </c>
      <c r="F24" s="174">
        <f>'6.Assumptions &amp; References'!G39</f>
        <v>250</v>
      </c>
      <c r="G24" s="175" t="str">
        <f>'6.Assumptions &amp; References'!H39</f>
        <v>Standard</v>
      </c>
      <c r="H24" s="188">
        <f t="shared" si="0"/>
        <v>16.895969104513636</v>
      </c>
      <c r="I24" s="189">
        <f>H24*'6.Assumptions &amp; References'!$D$14</f>
        <v>4055.032585083273</v>
      </c>
      <c r="J24" s="190">
        <f>I24*'6.Assumptions &amp; References'!$D$15</f>
        <v>364.1419261404779</v>
      </c>
      <c r="K24" s="191">
        <f t="shared" si="1"/>
        <v>-522</v>
      </c>
      <c r="L24" s="192">
        <f t="shared" si="2"/>
        <v>100.05499693644515</v>
      </c>
      <c r="M24" s="192">
        <f t="shared" si="2"/>
        <v>100.05499693644515</v>
      </c>
      <c r="N24" s="192">
        <f t="shared" si="2"/>
        <v>100.05499693644515</v>
      </c>
      <c r="O24" s="192">
        <f t="shared" si="2"/>
        <v>100.05499693644515</v>
      </c>
      <c r="P24" s="190">
        <f t="shared" si="2"/>
        <v>100.05499693644515</v>
      </c>
      <c r="Q24" s="193">
        <f t="shared" si="3"/>
        <v>-0.014004599833515546</v>
      </c>
      <c r="R24" s="183"/>
    </row>
    <row r="25" spans="2:18" ht="15.75" thickBot="1">
      <c r="B25" s="142"/>
      <c r="C25" s="591" t="str">
        <f>'6.Assumptions &amp; References'!D40</f>
        <v>Thermaltake:W0315RU TP</v>
      </c>
      <c r="D25" s="592">
        <f>'6.Assumptions &amp; References'!E40</f>
        <v>0.865599975585937</v>
      </c>
      <c r="E25" s="593">
        <f>'6.Assumptions &amp; References'!F40</f>
        <v>249.99</v>
      </c>
      <c r="F25" s="594">
        <f>'6.Assumptions &amp; References'!G40</f>
        <v>850</v>
      </c>
      <c r="G25" s="595" t="str">
        <f>'6.Assumptions &amp; References'!H40</f>
        <v>Bronze</v>
      </c>
      <c r="H25" s="195">
        <f>$H$7/D25</f>
        <v>16.173752766713285</v>
      </c>
      <c r="I25" s="196">
        <f>H25*'6.Assumptions &amp; References'!$D$14</f>
        <v>3881.7006640111886</v>
      </c>
      <c r="J25" s="197">
        <f>I25*'6.Assumptions &amp; References'!$D$15</f>
        <v>348.5767196282047</v>
      </c>
      <c r="K25" s="198">
        <f>-E25*$C$7</f>
        <v>-2499.9</v>
      </c>
      <c r="L25" s="199">
        <f>($M$7-$J25)</f>
        <v>115.62020344871831</v>
      </c>
      <c r="M25" s="199">
        <f>($M$7-$J25)</f>
        <v>115.62020344871831</v>
      </c>
      <c r="N25" s="199">
        <f>($M$7-$J25)</f>
        <v>115.62020344871831</v>
      </c>
      <c r="O25" s="199">
        <f>($M$7-$J25)</f>
        <v>115.62020344871831</v>
      </c>
      <c r="P25" s="197">
        <f>($M$7-$J25)</f>
        <v>115.62020344871831</v>
      </c>
      <c r="Q25" s="200">
        <f>IRR(K25:P25,-0.1)</f>
        <v>-0.3488504857835097</v>
      </c>
      <c r="R25" s="183"/>
    </row>
    <row r="26" spans="2:18" ht="15.75" thickBot="1">
      <c r="B26" s="142"/>
      <c r="C26" s="348"/>
      <c r="D26" s="148"/>
      <c r="E26" s="148"/>
      <c r="F26" s="148"/>
      <c r="G26" s="148"/>
      <c r="H26" s="148"/>
      <c r="I26" s="148"/>
      <c r="J26" s="201"/>
      <c r="K26" s="201"/>
      <c r="L26" s="201"/>
      <c r="M26" s="201"/>
      <c r="N26" s="201"/>
      <c r="O26" s="148"/>
      <c r="P26" s="148"/>
      <c r="Q26" s="148"/>
      <c r="R26" s="144"/>
    </row>
    <row r="27" spans="2:18" ht="39" customHeight="1" thickBot="1">
      <c r="B27" s="142"/>
      <c r="C27" s="202" t="s">
        <v>100</v>
      </c>
      <c r="D27" s="203"/>
      <c r="E27" s="204" t="s">
        <v>107</v>
      </c>
      <c r="F27" s="204" t="s">
        <v>26</v>
      </c>
      <c r="G27" s="204" t="s">
        <v>27</v>
      </c>
      <c r="H27" s="204" t="s">
        <v>28</v>
      </c>
      <c r="I27" s="204" t="s">
        <v>29</v>
      </c>
      <c r="J27" s="205" t="s">
        <v>30</v>
      </c>
      <c r="K27" s="201"/>
      <c r="L27" s="201"/>
      <c r="M27" s="201"/>
      <c r="N27" s="201"/>
      <c r="O27" s="201"/>
      <c r="P27" s="148"/>
      <c r="Q27" s="206"/>
      <c r="R27" s="144"/>
    </row>
    <row r="28" spans="2:18" ht="15" customHeight="1" thickBot="1">
      <c r="B28" s="142"/>
      <c r="C28" s="207"/>
      <c r="D28" s="208" t="s">
        <v>52</v>
      </c>
      <c r="E28" s="209"/>
      <c r="F28" s="209"/>
      <c r="G28" s="209"/>
      <c r="H28" s="209"/>
      <c r="I28" s="209"/>
      <c r="J28" s="210"/>
      <c r="K28" s="201"/>
      <c r="L28" s="201"/>
      <c r="M28" s="201"/>
      <c r="N28" s="201"/>
      <c r="O28" s="201"/>
      <c r="P28" s="148"/>
      <c r="Q28" s="206"/>
      <c r="R28" s="144"/>
    </row>
    <row r="29" spans="2:18" ht="15" customHeight="1">
      <c r="B29" s="142"/>
      <c r="C29" s="351"/>
      <c r="D29" s="211" t="s">
        <v>53</v>
      </c>
      <c r="E29" s="212">
        <f>'3.Inputs'!H15</f>
        <v>10</v>
      </c>
      <c r="F29" s="212">
        <f>E29</f>
        <v>10</v>
      </c>
      <c r="G29" s="212">
        <f>F29</f>
        <v>10</v>
      </c>
      <c r="H29" s="212">
        <f>G29</f>
        <v>10</v>
      </c>
      <c r="I29" s="212">
        <f>H29</f>
        <v>10</v>
      </c>
      <c r="J29" s="213">
        <f>I29</f>
        <v>10</v>
      </c>
      <c r="K29" s="201"/>
      <c r="L29" s="201"/>
      <c r="M29" s="201"/>
      <c r="N29" s="201"/>
      <c r="O29" s="201"/>
      <c r="P29" s="148"/>
      <c r="Q29" s="201"/>
      <c r="R29" s="144"/>
    </row>
    <row r="30" spans="2:18" ht="15">
      <c r="B30" s="142"/>
      <c r="C30" s="352"/>
      <c r="D30" s="214" t="s">
        <v>45</v>
      </c>
      <c r="E30" s="215">
        <f>IF('3.Inputs'!H16="?",250,'3.Inputs'!H16)</f>
        <v>250</v>
      </c>
      <c r="F30" s="216">
        <f aca="true" t="shared" si="4" ref="F30:J34">E30</f>
        <v>250</v>
      </c>
      <c r="G30" s="216">
        <f t="shared" si="4"/>
        <v>250</v>
      </c>
      <c r="H30" s="216">
        <f t="shared" si="4"/>
        <v>250</v>
      </c>
      <c r="I30" s="216">
        <f t="shared" si="4"/>
        <v>250</v>
      </c>
      <c r="J30" s="217">
        <f t="shared" si="4"/>
        <v>250</v>
      </c>
      <c r="K30" s="201"/>
      <c r="L30" s="201"/>
      <c r="M30" s="201"/>
      <c r="N30" s="201"/>
      <c r="O30" s="201"/>
      <c r="P30" s="148"/>
      <c r="Q30" s="201"/>
      <c r="R30" s="144"/>
    </row>
    <row r="31" spans="2:18" ht="15">
      <c r="B31" s="142"/>
      <c r="C31" s="352"/>
      <c r="D31" s="214" t="s">
        <v>59</v>
      </c>
      <c r="E31" s="215">
        <f>IF('3.Inputs'!H17="?",7,'3.Inputs'!H17)</f>
        <v>8</v>
      </c>
      <c r="F31" s="216">
        <f t="shared" si="4"/>
        <v>8</v>
      </c>
      <c r="G31" s="216">
        <f t="shared" si="4"/>
        <v>8</v>
      </c>
      <c r="H31" s="216">
        <f t="shared" si="4"/>
        <v>8</v>
      </c>
      <c r="I31" s="216">
        <f t="shared" si="4"/>
        <v>8</v>
      </c>
      <c r="J31" s="217">
        <f t="shared" si="4"/>
        <v>8</v>
      </c>
      <c r="K31" s="201"/>
      <c r="L31" s="201"/>
      <c r="M31" s="201"/>
      <c r="N31" s="201"/>
      <c r="O31" s="201"/>
      <c r="P31" s="148"/>
      <c r="Q31" s="201"/>
      <c r="R31" s="144"/>
    </row>
    <row r="32" spans="2:18" ht="15">
      <c r="B32" s="142"/>
      <c r="C32" s="352"/>
      <c r="D32" s="214" t="s">
        <v>46</v>
      </c>
      <c r="E32" s="215">
        <f>E31*E30</f>
        <v>2000</v>
      </c>
      <c r="F32" s="216">
        <f t="shared" si="4"/>
        <v>2000</v>
      </c>
      <c r="G32" s="216">
        <f t="shared" si="4"/>
        <v>2000</v>
      </c>
      <c r="H32" s="216">
        <f t="shared" si="4"/>
        <v>2000</v>
      </c>
      <c r="I32" s="216">
        <f t="shared" si="4"/>
        <v>2000</v>
      </c>
      <c r="J32" s="217">
        <f t="shared" si="4"/>
        <v>2000</v>
      </c>
      <c r="K32" s="201"/>
      <c r="L32" s="201"/>
      <c r="M32" s="201"/>
      <c r="N32" s="201"/>
      <c r="O32" s="201"/>
      <c r="P32" s="148"/>
      <c r="Q32" s="201"/>
      <c r="R32" s="144"/>
    </row>
    <row r="33" spans="2:18" ht="15">
      <c r="B33" s="142"/>
      <c r="C33" s="352"/>
      <c r="D33" s="214" t="s">
        <v>68</v>
      </c>
      <c r="E33" s="215">
        <f>E32*'3.Inputs'!$I$19</f>
        <v>1400</v>
      </c>
      <c r="F33" s="216">
        <f t="shared" si="4"/>
        <v>1400</v>
      </c>
      <c r="G33" s="216">
        <f t="shared" si="4"/>
        <v>1400</v>
      </c>
      <c r="H33" s="216">
        <f t="shared" si="4"/>
        <v>1400</v>
      </c>
      <c r="I33" s="216">
        <f t="shared" si="4"/>
        <v>1400</v>
      </c>
      <c r="J33" s="217">
        <f t="shared" si="4"/>
        <v>1400</v>
      </c>
      <c r="K33" s="201"/>
      <c r="L33" s="201"/>
      <c r="M33" s="201"/>
      <c r="N33" s="201"/>
      <c r="O33" s="201"/>
      <c r="P33" s="148"/>
      <c r="Q33" s="201"/>
      <c r="R33" s="144"/>
    </row>
    <row r="34" spans="2:18" ht="15.75" thickBot="1">
      <c r="B34" s="142"/>
      <c r="C34" s="363" t="s">
        <v>176</v>
      </c>
      <c r="D34" s="218" t="s">
        <v>50</v>
      </c>
      <c r="E34" s="219">
        <f>'6.Assumptions &amp; References'!D15</f>
        <v>0.0898</v>
      </c>
      <c r="F34" s="220">
        <f t="shared" si="4"/>
        <v>0.0898</v>
      </c>
      <c r="G34" s="220">
        <f t="shared" si="4"/>
        <v>0.0898</v>
      </c>
      <c r="H34" s="220">
        <f t="shared" si="4"/>
        <v>0.0898</v>
      </c>
      <c r="I34" s="220">
        <f t="shared" si="4"/>
        <v>0.0898</v>
      </c>
      <c r="J34" s="221">
        <f t="shared" si="4"/>
        <v>0.0898</v>
      </c>
      <c r="K34" s="201"/>
      <c r="L34" s="201"/>
      <c r="M34" s="201"/>
      <c r="N34" s="201"/>
      <c r="O34" s="201"/>
      <c r="P34" s="148"/>
      <c r="Q34" s="201"/>
      <c r="R34" s="144"/>
    </row>
    <row r="35" spans="2:18" ht="15.75" thickBot="1">
      <c r="B35" s="142"/>
      <c r="C35" s="348"/>
      <c r="D35" s="222"/>
      <c r="E35" s="222"/>
      <c r="F35" s="223"/>
      <c r="G35" s="223"/>
      <c r="H35" s="223"/>
      <c r="I35" s="223"/>
      <c r="J35" s="223"/>
      <c r="K35" s="201"/>
      <c r="L35" s="201"/>
      <c r="M35" s="201"/>
      <c r="N35" s="201"/>
      <c r="O35" s="201"/>
      <c r="P35" s="148"/>
      <c r="Q35" s="201"/>
      <c r="R35" s="144"/>
    </row>
    <row r="36" spans="2:18" ht="15.75" thickBot="1">
      <c r="B36" s="142"/>
      <c r="C36" s="353"/>
      <c r="D36" s="224" t="s">
        <v>109</v>
      </c>
      <c r="E36" s="225"/>
      <c r="F36" s="225"/>
      <c r="G36" s="225"/>
      <c r="H36" s="225"/>
      <c r="I36" s="225"/>
      <c r="J36" s="226"/>
      <c r="K36" s="201"/>
      <c r="L36" s="201"/>
      <c r="M36" s="201"/>
      <c r="N36" s="201"/>
      <c r="O36" s="201"/>
      <c r="P36" s="148"/>
      <c r="Q36" s="201"/>
      <c r="R36" s="144"/>
    </row>
    <row r="37" spans="2:18" ht="15">
      <c r="B37" s="142"/>
      <c r="C37" s="354"/>
      <c r="D37" s="227" t="s">
        <v>48</v>
      </c>
      <c r="E37" s="228">
        <f>I7</f>
        <v>0.65</v>
      </c>
      <c r="F37" s="229">
        <f aca="true" t="shared" si="5" ref="F37:J38">E37</f>
        <v>0.65</v>
      </c>
      <c r="G37" s="229">
        <f t="shared" si="5"/>
        <v>0.65</v>
      </c>
      <c r="H37" s="229">
        <f t="shared" si="5"/>
        <v>0.65</v>
      </c>
      <c r="I37" s="229">
        <f t="shared" si="5"/>
        <v>0.65</v>
      </c>
      <c r="J37" s="230">
        <f t="shared" si="5"/>
        <v>0.65</v>
      </c>
      <c r="K37" s="201"/>
      <c r="L37" s="201"/>
      <c r="M37" s="201"/>
      <c r="N37" s="201"/>
      <c r="O37" s="201"/>
      <c r="P37" s="148"/>
      <c r="Q37" s="201"/>
      <c r="R37" s="144"/>
    </row>
    <row r="38" spans="2:18" ht="15">
      <c r="B38" s="142"/>
      <c r="C38" s="356" t="s">
        <v>177</v>
      </c>
      <c r="D38" s="231" t="s">
        <v>158</v>
      </c>
      <c r="E38" s="232">
        <f>K7</f>
        <v>5169.230769230769</v>
      </c>
      <c r="F38" s="233">
        <f t="shared" si="5"/>
        <v>5169.230769230769</v>
      </c>
      <c r="G38" s="233">
        <f t="shared" si="5"/>
        <v>5169.230769230769</v>
      </c>
      <c r="H38" s="233">
        <f t="shared" si="5"/>
        <v>5169.230769230769</v>
      </c>
      <c r="I38" s="233">
        <f t="shared" si="5"/>
        <v>5169.230769230769</v>
      </c>
      <c r="J38" s="234">
        <f t="shared" si="5"/>
        <v>5169.230769230769</v>
      </c>
      <c r="K38" s="201"/>
      <c r="L38" s="201"/>
      <c r="M38" s="201"/>
      <c r="N38" s="201"/>
      <c r="O38" s="201"/>
      <c r="P38" s="148"/>
      <c r="Q38" s="201"/>
      <c r="R38" s="144"/>
    </row>
    <row r="39" spans="2:18" ht="15">
      <c r="B39" s="142"/>
      <c r="C39" s="356" t="s">
        <v>174</v>
      </c>
      <c r="D39" s="235" t="s">
        <v>128</v>
      </c>
      <c r="E39" s="236">
        <f>E38*E34</f>
        <v>464.19692307692304</v>
      </c>
      <c r="F39" s="237">
        <f>E39</f>
        <v>464.19692307692304</v>
      </c>
      <c r="G39" s="237">
        <f>F39</f>
        <v>464.19692307692304</v>
      </c>
      <c r="H39" s="237">
        <f>G39</f>
        <v>464.19692307692304</v>
      </c>
      <c r="I39" s="237">
        <f>H39</f>
        <v>464.19692307692304</v>
      </c>
      <c r="J39" s="238">
        <f>I39</f>
        <v>464.19692307692304</v>
      </c>
      <c r="K39" s="201"/>
      <c r="L39" s="201"/>
      <c r="M39" s="201"/>
      <c r="N39" s="201"/>
      <c r="O39" s="201"/>
      <c r="P39" s="148"/>
      <c r="Q39" s="201"/>
      <c r="R39" s="144"/>
    </row>
    <row r="40" spans="2:18" ht="15">
      <c r="B40" s="142"/>
      <c r="C40" s="356" t="s">
        <v>174</v>
      </c>
      <c r="D40" s="239" t="s">
        <v>133</v>
      </c>
      <c r="E40" s="240">
        <f>E38*'6.Assumptions &amp; References'!$D$9*'6.Assumptions &amp; References'!$D$12</f>
        <v>1160.1223603199999</v>
      </c>
      <c r="F40" s="233">
        <f aca="true" t="shared" si="6" ref="F40:J42">E40</f>
        <v>1160.1223603199999</v>
      </c>
      <c r="G40" s="233">
        <f t="shared" si="6"/>
        <v>1160.1223603199999</v>
      </c>
      <c r="H40" s="233">
        <f t="shared" si="6"/>
        <v>1160.1223603199999</v>
      </c>
      <c r="I40" s="233">
        <f t="shared" si="6"/>
        <v>1160.1223603199999</v>
      </c>
      <c r="J40" s="234">
        <f t="shared" si="6"/>
        <v>1160.1223603199999</v>
      </c>
      <c r="K40" s="201"/>
      <c r="L40" s="201"/>
      <c r="M40" s="201"/>
      <c r="N40" s="201"/>
      <c r="O40" s="201"/>
      <c r="P40" s="148"/>
      <c r="Q40" s="201"/>
      <c r="R40" s="144"/>
    </row>
    <row r="41" spans="2:18" ht="15">
      <c r="B41" s="142"/>
      <c r="C41" s="356" t="s">
        <v>174</v>
      </c>
      <c r="D41" s="239" t="s">
        <v>134</v>
      </c>
      <c r="E41" s="241">
        <f>E38*'6.Assumptions &amp; References'!$D$10*'6.Assumptions &amp; References'!$D$12</f>
        <v>6.705909598079999</v>
      </c>
      <c r="F41" s="233">
        <f t="shared" si="6"/>
        <v>6.705909598079999</v>
      </c>
      <c r="G41" s="233">
        <f t="shared" si="6"/>
        <v>6.705909598079999</v>
      </c>
      <c r="H41" s="233">
        <f t="shared" si="6"/>
        <v>6.705909598079999</v>
      </c>
      <c r="I41" s="233">
        <f t="shared" si="6"/>
        <v>6.705909598079999</v>
      </c>
      <c r="J41" s="234">
        <f t="shared" si="6"/>
        <v>6.705909598079999</v>
      </c>
      <c r="K41" s="201"/>
      <c r="L41" s="201"/>
      <c r="M41" s="201"/>
      <c r="N41" s="201"/>
      <c r="O41" s="201"/>
      <c r="P41" s="148"/>
      <c r="Q41" s="201"/>
      <c r="R41" s="144"/>
    </row>
    <row r="42" spans="2:18" ht="15.75" thickBot="1">
      <c r="B42" s="142"/>
      <c r="C42" s="601" t="s">
        <v>174</v>
      </c>
      <c r="D42" s="242" t="s">
        <v>135</v>
      </c>
      <c r="E42" s="243">
        <f>E38*'6.Assumptions &amp; References'!$D$11*'6.Assumptions &amp; References'!$D$12</f>
        <v>3.0944049230769224</v>
      </c>
      <c r="F42" s="244">
        <f t="shared" si="6"/>
        <v>3.0944049230769224</v>
      </c>
      <c r="G42" s="244">
        <f t="shared" si="6"/>
        <v>3.0944049230769224</v>
      </c>
      <c r="H42" s="244">
        <f t="shared" si="6"/>
        <v>3.0944049230769224</v>
      </c>
      <c r="I42" s="244">
        <f t="shared" si="6"/>
        <v>3.0944049230769224</v>
      </c>
      <c r="J42" s="245">
        <f t="shared" si="6"/>
        <v>3.0944049230769224</v>
      </c>
      <c r="K42" s="201"/>
      <c r="L42" s="201"/>
      <c r="M42" s="201"/>
      <c r="N42" s="201"/>
      <c r="O42" s="201"/>
      <c r="P42" s="148"/>
      <c r="Q42" s="201"/>
      <c r="R42" s="144"/>
    </row>
    <row r="43" spans="2:18" ht="15.75" thickBot="1">
      <c r="B43" s="142"/>
      <c r="C43" s="348"/>
      <c r="D43" s="148"/>
      <c r="E43" s="148"/>
      <c r="F43" s="246"/>
      <c r="G43" s="246"/>
      <c r="H43" s="246"/>
      <c r="I43" s="246"/>
      <c r="J43" s="246"/>
      <c r="K43" s="201"/>
      <c r="L43" s="201"/>
      <c r="M43" s="201"/>
      <c r="N43" s="201"/>
      <c r="O43" s="201"/>
      <c r="P43" s="148"/>
      <c r="Q43" s="201"/>
      <c r="R43" s="144"/>
    </row>
    <row r="44" spans="2:18" ht="15.75" thickBot="1">
      <c r="B44" s="142"/>
      <c r="C44" s="353"/>
      <c r="D44" s="247" t="s">
        <v>136</v>
      </c>
      <c r="E44" s="248"/>
      <c r="F44" s="248"/>
      <c r="G44" s="248"/>
      <c r="H44" s="248"/>
      <c r="I44" s="248"/>
      <c r="J44" s="249"/>
      <c r="K44" s="201"/>
      <c r="L44" s="201"/>
      <c r="M44" s="201"/>
      <c r="N44" s="201"/>
      <c r="O44" s="201"/>
      <c r="P44" s="148"/>
      <c r="Q44" s="201"/>
      <c r="R44" s="144"/>
    </row>
    <row r="45" spans="2:18" ht="15">
      <c r="B45" s="142"/>
      <c r="C45" s="362" t="s">
        <v>179</v>
      </c>
      <c r="D45" s="227" t="s">
        <v>48</v>
      </c>
      <c r="E45" s="250"/>
      <c r="F45" s="251">
        <f>INDEX(C11:Q25,MATCH(MAX(Q11:Q25),Q11:Q25,0),2)</f>
        <v>0.8565</v>
      </c>
      <c r="G45" s="252">
        <f aca="true" t="shared" si="7" ref="G45:J46">F45</f>
        <v>0.8565</v>
      </c>
      <c r="H45" s="252">
        <f t="shared" si="7"/>
        <v>0.8565</v>
      </c>
      <c r="I45" s="252">
        <f t="shared" si="7"/>
        <v>0.8565</v>
      </c>
      <c r="J45" s="253">
        <f t="shared" si="7"/>
        <v>0.8565</v>
      </c>
      <c r="K45" s="201"/>
      <c r="L45" s="201"/>
      <c r="M45" s="201"/>
      <c r="N45" s="201"/>
      <c r="O45" s="201"/>
      <c r="P45" s="148"/>
      <c r="Q45" s="201"/>
      <c r="R45" s="144"/>
    </row>
    <row r="46" spans="2:18" ht="15">
      <c r="B46" s="142"/>
      <c r="C46" s="356" t="s">
        <v>182</v>
      </c>
      <c r="D46" s="231" t="s">
        <v>158</v>
      </c>
      <c r="E46" s="254"/>
      <c r="F46" s="255">
        <f>INDEX(C11:Q25,MATCH(MAX(Q11:Q25),Q11:Q25,0),7)</f>
        <v>3922.9422066549905</v>
      </c>
      <c r="G46" s="255">
        <f t="shared" si="7"/>
        <v>3922.9422066549905</v>
      </c>
      <c r="H46" s="255">
        <f t="shared" si="7"/>
        <v>3922.9422066549905</v>
      </c>
      <c r="I46" s="255">
        <f t="shared" si="7"/>
        <v>3922.9422066549905</v>
      </c>
      <c r="J46" s="256">
        <f t="shared" si="7"/>
        <v>3922.9422066549905</v>
      </c>
      <c r="K46" s="201"/>
      <c r="L46" s="201"/>
      <c r="M46" s="201"/>
      <c r="N46" s="201"/>
      <c r="O46" s="201"/>
      <c r="P46" s="148"/>
      <c r="Q46" s="201"/>
      <c r="R46" s="144"/>
    </row>
    <row r="47" spans="2:18" ht="15">
      <c r="B47" s="142"/>
      <c r="C47" s="356" t="s">
        <v>174</v>
      </c>
      <c r="D47" s="235" t="s">
        <v>128</v>
      </c>
      <c r="E47" s="257">
        <f>INDEX(C11:Q25,MATCH(MAX(Q11:Q25),Q11:Q25,0),9)*-1</f>
        <v>363</v>
      </c>
      <c r="F47" s="257">
        <f>INDEX(C11:Q25,MATCH(MAX(Q11:Q25),Q11:Q25,0),8)</f>
        <v>352.28021015761817</v>
      </c>
      <c r="G47" s="257">
        <f>G46*G34</f>
        <v>352.28021015761817</v>
      </c>
      <c r="H47" s="257">
        <f>H46*H34</f>
        <v>352.28021015761817</v>
      </c>
      <c r="I47" s="257">
        <f>I46*I34</f>
        <v>352.28021015761817</v>
      </c>
      <c r="J47" s="258">
        <f>J46*J34</f>
        <v>352.28021015761817</v>
      </c>
      <c r="K47" s="201"/>
      <c r="L47" s="201"/>
      <c r="M47" s="201"/>
      <c r="N47" s="201"/>
      <c r="O47" s="201"/>
      <c r="P47" s="148"/>
      <c r="Q47" s="201"/>
      <c r="R47" s="144"/>
    </row>
    <row r="48" spans="2:18" ht="15">
      <c r="B48" s="142"/>
      <c r="C48" s="356" t="s">
        <v>174</v>
      </c>
      <c r="D48" s="239" t="s">
        <v>133</v>
      </c>
      <c r="E48" s="259"/>
      <c r="F48" s="260">
        <f>F46*'6.Assumptions &amp; References'!$D$9*'6.Assumptions &amp; References'!D12</f>
        <v>880.4197714045532</v>
      </c>
      <c r="G48" s="260">
        <f>G46*'6.Assumptions &amp; References'!$D$9*'6.Assumptions &amp; References'!$D$12</f>
        <v>880.4197714045532</v>
      </c>
      <c r="H48" s="260">
        <f>H46*'6.Assumptions &amp; References'!$D$9*'6.Assumptions &amp; References'!$D$12</f>
        <v>880.4197714045532</v>
      </c>
      <c r="I48" s="260">
        <f>I46*'6.Assumptions &amp; References'!$D$9*'6.Assumptions &amp; References'!$D$12</f>
        <v>880.4197714045532</v>
      </c>
      <c r="J48" s="261">
        <f>J46*'6.Assumptions &amp; References'!$D$9*'6.Assumptions &amp; References'!$D$12</f>
        <v>880.4197714045532</v>
      </c>
      <c r="K48" s="201"/>
      <c r="L48" s="201"/>
      <c r="M48" s="201"/>
      <c r="N48" s="201"/>
      <c r="O48" s="201"/>
      <c r="P48" s="148"/>
      <c r="Q48" s="201"/>
      <c r="R48" s="144"/>
    </row>
    <row r="49" spans="2:18" ht="15">
      <c r="B49" s="142"/>
      <c r="C49" s="356" t="s">
        <v>174</v>
      </c>
      <c r="D49" s="239" t="s">
        <v>134</v>
      </c>
      <c r="E49" s="259"/>
      <c r="F49" s="260">
        <f>F46*'6.Assumptions &amp; References'!$D$10*'6.Assumptions &amp; References'!D12</f>
        <v>5.089131627264448</v>
      </c>
      <c r="G49" s="260">
        <f>G46*'6.Assumptions &amp; References'!$D$10*'6.Assumptions &amp; References'!$D$12</f>
        <v>5.089131627264448</v>
      </c>
      <c r="H49" s="260">
        <f>H46*'6.Assumptions &amp; References'!$D$10*'6.Assumptions &amp; References'!$D$12</f>
        <v>5.089131627264448</v>
      </c>
      <c r="I49" s="260">
        <f>I46*'6.Assumptions &amp; References'!$D$10*'6.Assumptions &amp; References'!$D$12</f>
        <v>5.089131627264448</v>
      </c>
      <c r="J49" s="261">
        <f>J46*'6.Assumptions &amp; References'!$D$10*'6.Assumptions &amp; References'!$D$12</f>
        <v>5.089131627264448</v>
      </c>
      <c r="K49" s="201"/>
      <c r="L49" s="201"/>
      <c r="M49" s="201"/>
      <c r="N49" s="201"/>
      <c r="O49" s="201"/>
      <c r="P49" s="148"/>
      <c r="Q49" s="201"/>
      <c r="R49" s="144"/>
    </row>
    <row r="50" spans="2:18" ht="15.75" thickBot="1">
      <c r="B50" s="142"/>
      <c r="C50" s="601" t="s">
        <v>174</v>
      </c>
      <c r="D50" s="242" t="s">
        <v>135</v>
      </c>
      <c r="E50" s="262"/>
      <c r="F50" s="263">
        <f>F46*'6.Assumptions &amp; References'!D11*'6.Assumptions &amp; References'!D12</f>
        <v>2.3483516637478106</v>
      </c>
      <c r="G50" s="263">
        <f>G46*'6.Assumptions &amp; References'!$D$11*'6.Assumptions &amp; References'!$D$12</f>
        <v>2.3483516637478106</v>
      </c>
      <c r="H50" s="263">
        <f>H46*'6.Assumptions &amp; References'!$D$11*'6.Assumptions &amp; References'!$D$12</f>
        <v>2.3483516637478106</v>
      </c>
      <c r="I50" s="263">
        <f>I46*'6.Assumptions &amp; References'!$D$11*'6.Assumptions &amp; References'!$D$12</f>
        <v>2.3483516637478106</v>
      </c>
      <c r="J50" s="264">
        <f>J46*'6.Assumptions &amp; References'!$D$11*'6.Assumptions &amp; References'!$D$12</f>
        <v>2.3483516637478106</v>
      </c>
      <c r="K50" s="201"/>
      <c r="L50" s="201"/>
      <c r="M50" s="201"/>
      <c r="N50" s="201"/>
      <c r="O50" s="201"/>
      <c r="P50" s="148"/>
      <c r="Q50" s="201"/>
      <c r="R50" s="144"/>
    </row>
    <row r="51" spans="2:18" ht="15.75" thickBot="1">
      <c r="B51" s="142"/>
      <c r="C51" s="348"/>
      <c r="D51" s="148"/>
      <c r="E51" s="148"/>
      <c r="F51" s="246"/>
      <c r="G51" s="246"/>
      <c r="H51" s="246"/>
      <c r="I51" s="246"/>
      <c r="J51" s="246"/>
      <c r="K51" s="201"/>
      <c r="L51" s="201"/>
      <c r="M51" s="201"/>
      <c r="N51" s="201"/>
      <c r="O51" s="201"/>
      <c r="P51" s="148"/>
      <c r="Q51" s="201"/>
      <c r="R51" s="144"/>
    </row>
    <row r="52" spans="2:18" ht="15.75" thickBot="1">
      <c r="B52" s="142"/>
      <c r="C52" s="353"/>
      <c r="D52" s="265" t="s">
        <v>108</v>
      </c>
      <c r="E52" s="248"/>
      <c r="F52" s="248"/>
      <c r="G52" s="248"/>
      <c r="H52" s="248"/>
      <c r="I52" s="248"/>
      <c r="J52" s="249"/>
      <c r="K52" s="201"/>
      <c r="L52" s="201"/>
      <c r="M52" s="201"/>
      <c r="N52" s="201"/>
      <c r="O52" s="201"/>
      <c r="P52" s="148"/>
      <c r="Q52" s="201"/>
      <c r="R52" s="144"/>
    </row>
    <row r="53" spans="2:18" ht="15">
      <c r="B53" s="142"/>
      <c r="C53" s="354"/>
      <c r="D53" s="266" t="s">
        <v>138</v>
      </c>
      <c r="E53" s="267">
        <f>E47</f>
        <v>363</v>
      </c>
      <c r="F53" s="267">
        <v>0</v>
      </c>
      <c r="G53" s="267">
        <f>0</f>
        <v>0</v>
      </c>
      <c r="H53" s="267">
        <f>0</f>
        <v>0</v>
      </c>
      <c r="I53" s="267">
        <f>0</f>
        <v>0</v>
      </c>
      <c r="J53" s="268">
        <f>0</f>
        <v>0</v>
      </c>
      <c r="K53" s="201"/>
      <c r="L53" s="201"/>
      <c r="M53" s="201"/>
      <c r="N53" s="201"/>
      <c r="O53" s="201"/>
      <c r="P53" s="148"/>
      <c r="Q53" s="201"/>
      <c r="R53" s="144"/>
    </row>
    <row r="54" spans="2:18" ht="15">
      <c r="B54" s="142"/>
      <c r="C54" s="355"/>
      <c r="D54" s="269" t="s">
        <v>137</v>
      </c>
      <c r="E54" s="270">
        <v>0</v>
      </c>
      <c r="F54" s="270">
        <f>F39-F47</f>
        <v>111.91671291930487</v>
      </c>
      <c r="G54" s="270">
        <f>G39-G47</f>
        <v>111.91671291930487</v>
      </c>
      <c r="H54" s="270">
        <f>H39-H47</f>
        <v>111.91671291930487</v>
      </c>
      <c r="I54" s="270">
        <f>I39-I47</f>
        <v>111.91671291930487</v>
      </c>
      <c r="J54" s="271">
        <f>J39-J47</f>
        <v>111.91671291930487</v>
      </c>
      <c r="K54" s="201"/>
      <c r="L54" s="201"/>
      <c r="M54" s="201"/>
      <c r="N54" s="201"/>
      <c r="O54" s="201"/>
      <c r="P54" s="148"/>
      <c r="Q54" s="201"/>
      <c r="R54" s="144"/>
    </row>
    <row r="55" spans="2:18" ht="15">
      <c r="B55" s="142"/>
      <c r="C55" s="355"/>
      <c r="D55" s="272" t="s">
        <v>140</v>
      </c>
      <c r="E55" s="273">
        <f aca="true" t="shared" si="8" ref="E55:J55">E54-E53</f>
        <v>-363</v>
      </c>
      <c r="F55" s="273">
        <f t="shared" si="8"/>
        <v>111.91671291930487</v>
      </c>
      <c r="G55" s="273">
        <f t="shared" si="8"/>
        <v>111.91671291930487</v>
      </c>
      <c r="H55" s="273">
        <f t="shared" si="8"/>
        <v>111.91671291930487</v>
      </c>
      <c r="I55" s="273">
        <f t="shared" si="8"/>
        <v>111.91671291930487</v>
      </c>
      <c r="J55" s="274">
        <f t="shared" si="8"/>
        <v>111.91671291930487</v>
      </c>
      <c r="K55" s="201"/>
      <c r="L55" s="201"/>
      <c r="M55" s="201"/>
      <c r="N55" s="201"/>
      <c r="O55" s="201"/>
      <c r="P55" s="148"/>
      <c r="Q55" s="201"/>
      <c r="R55" s="144"/>
    </row>
    <row r="56" spans="2:18" ht="15">
      <c r="B56" s="142"/>
      <c r="C56" s="355"/>
      <c r="D56" s="275" t="s">
        <v>139</v>
      </c>
      <c r="E56" s="276">
        <f>E55</f>
        <v>-363</v>
      </c>
      <c r="F56" s="276">
        <f>E56+F55</f>
        <v>-251.08328708069513</v>
      </c>
      <c r="G56" s="276">
        <f>F56+G55</f>
        <v>-139.16657416139026</v>
      </c>
      <c r="H56" s="276">
        <f>G56+H55</f>
        <v>-27.249861242085387</v>
      </c>
      <c r="I56" s="276">
        <f>H56+I55</f>
        <v>84.66685167721948</v>
      </c>
      <c r="J56" s="277">
        <f>I56+J55</f>
        <v>196.58356459652435</v>
      </c>
      <c r="K56" s="201"/>
      <c r="L56" s="201"/>
      <c r="M56" s="201"/>
      <c r="N56" s="201"/>
      <c r="O56" s="201"/>
      <c r="P56" s="148"/>
      <c r="Q56" s="201"/>
      <c r="R56" s="144"/>
    </row>
    <row r="57" spans="2:18" ht="15">
      <c r="B57" s="142"/>
      <c r="C57" s="355"/>
      <c r="D57" s="275"/>
      <c r="E57" s="276"/>
      <c r="F57" s="276"/>
      <c r="G57" s="276"/>
      <c r="H57" s="276"/>
      <c r="I57" s="276"/>
      <c r="J57" s="277"/>
      <c r="K57" s="201"/>
      <c r="L57" s="201"/>
      <c r="M57" s="201"/>
      <c r="N57" s="201"/>
      <c r="O57" s="201"/>
      <c r="P57" s="148"/>
      <c r="Q57" s="201"/>
      <c r="R57" s="144"/>
    </row>
    <row r="58" spans="2:18" ht="15">
      <c r="B58" s="142"/>
      <c r="C58" s="360" t="s">
        <v>180</v>
      </c>
      <c r="D58" s="278" t="s">
        <v>141</v>
      </c>
      <c r="E58" s="279">
        <f>0</f>
        <v>0</v>
      </c>
      <c r="F58" s="279">
        <f>'6.Assumptions &amp; References'!F43</f>
        <v>0.013</v>
      </c>
      <c r="G58" s="279">
        <f>'6.Assumptions &amp; References'!G43</f>
        <v>0.0169</v>
      </c>
      <c r="H58" s="279">
        <f>'6.Assumptions &amp; References'!H43</f>
        <v>0.0207</v>
      </c>
      <c r="I58" s="279">
        <f>'6.Assumptions &amp; References'!I43</f>
        <v>0.0235</v>
      </c>
      <c r="J58" s="280">
        <f>'6.Assumptions &amp; References'!J43</f>
        <v>0.0262</v>
      </c>
      <c r="K58" s="201"/>
      <c r="L58" s="201"/>
      <c r="M58" s="201"/>
      <c r="N58" s="201"/>
      <c r="O58" s="201"/>
      <c r="P58" s="148"/>
      <c r="Q58" s="201"/>
      <c r="R58" s="144"/>
    </row>
    <row r="59" spans="2:18" ht="15">
      <c r="B59" s="142"/>
      <c r="C59" s="358"/>
      <c r="D59" s="278"/>
      <c r="E59" s="281"/>
      <c r="F59" s="281"/>
      <c r="G59" s="281"/>
      <c r="H59" s="281"/>
      <c r="I59" s="281"/>
      <c r="J59" s="282"/>
      <c r="K59" s="201"/>
      <c r="L59" s="201"/>
      <c r="M59" s="201"/>
      <c r="N59" s="201"/>
      <c r="O59" s="201"/>
      <c r="P59" s="148"/>
      <c r="Q59" s="201"/>
      <c r="R59" s="144"/>
    </row>
    <row r="60" spans="2:18" ht="15">
      <c r="B60" s="142"/>
      <c r="C60" s="358"/>
      <c r="D60" s="278" t="s">
        <v>149</v>
      </c>
      <c r="E60" s="281">
        <f>E55/(1+E58)</f>
        <v>-363</v>
      </c>
      <c r="F60" s="281">
        <f>F55/((1+F58)*(1+E58))</f>
        <v>110.48046685025162</v>
      </c>
      <c r="G60" s="281">
        <f>G55/((1+G58)*(1+F58)*(1+E58))</f>
        <v>108.64437688096335</v>
      </c>
      <c r="H60" s="281">
        <f>H55/((1+H58)*(1+G58)*(1+F58)*(1+E58))</f>
        <v>106.44104720384378</v>
      </c>
      <c r="I60" s="281">
        <f>I55/((1+I58)*(1+H58)*(1+G58)*(1+F58)*(1+E58))</f>
        <v>103.99711500131292</v>
      </c>
      <c r="J60" s="282">
        <f>J55/((1+J58)*(1+I58)*(1+H58)*(1+G58)*(1+F58)*(1+E58))</f>
        <v>101.3419557603907</v>
      </c>
      <c r="K60" s="201"/>
      <c r="L60" s="201"/>
      <c r="M60" s="201"/>
      <c r="N60" s="201"/>
      <c r="O60" s="201"/>
      <c r="P60" s="148"/>
      <c r="Q60" s="201"/>
      <c r="R60" s="144"/>
    </row>
    <row r="61" spans="2:18" ht="15.75" thickBot="1">
      <c r="B61" s="142"/>
      <c r="C61" s="357"/>
      <c r="D61" s="283" t="s">
        <v>150</v>
      </c>
      <c r="E61" s="284">
        <f>E60</f>
        <v>-363</v>
      </c>
      <c r="F61" s="284">
        <f>E61+F60</f>
        <v>-252.51953314974838</v>
      </c>
      <c r="G61" s="284">
        <f>F61+G60</f>
        <v>-143.87515626878502</v>
      </c>
      <c r="H61" s="284">
        <f>G61+H60</f>
        <v>-37.43410906494124</v>
      </c>
      <c r="I61" s="284">
        <f>H61+I60</f>
        <v>66.56300593637168</v>
      </c>
      <c r="J61" s="285">
        <f>I61+J60</f>
        <v>167.90496169676237</v>
      </c>
      <c r="K61" s="201"/>
      <c r="L61" s="201"/>
      <c r="M61" s="201"/>
      <c r="N61" s="201"/>
      <c r="O61" s="201"/>
      <c r="P61" s="148"/>
      <c r="Q61" s="201"/>
      <c r="R61" s="144"/>
    </row>
    <row r="62" spans="2:18" ht="15.75" thickBot="1">
      <c r="B62" s="142"/>
      <c r="C62" s="348"/>
      <c r="D62" s="148"/>
      <c r="E62" s="148"/>
      <c r="F62" s="148"/>
      <c r="G62" s="148"/>
      <c r="H62" s="148"/>
      <c r="I62" s="148"/>
      <c r="J62" s="148"/>
      <c r="K62" s="201"/>
      <c r="L62" s="201"/>
      <c r="M62" s="201"/>
      <c r="N62" s="201"/>
      <c r="O62" s="201"/>
      <c r="P62" s="148"/>
      <c r="Q62" s="201"/>
      <c r="R62" s="144"/>
    </row>
    <row r="63" spans="2:18" ht="15">
      <c r="B63" s="142"/>
      <c r="C63" s="348"/>
      <c r="D63" s="286" t="s">
        <v>151</v>
      </c>
      <c r="E63" s="287">
        <f>SUM(E60:J60)</f>
        <v>167.90496169676237</v>
      </c>
      <c r="F63" s="148"/>
      <c r="G63" s="288"/>
      <c r="H63" s="288"/>
      <c r="I63" s="288"/>
      <c r="J63" s="288"/>
      <c r="K63" s="201"/>
      <c r="L63" s="201"/>
      <c r="M63" s="201"/>
      <c r="N63" s="201"/>
      <c r="O63" s="201"/>
      <c r="P63" s="148"/>
      <c r="Q63" s="201"/>
      <c r="R63" s="144"/>
    </row>
    <row r="64" spans="2:18" ht="15">
      <c r="B64" s="142"/>
      <c r="C64" s="348"/>
      <c r="D64" s="289" t="s">
        <v>110</v>
      </c>
      <c r="E64" s="290">
        <f>IRR(E55:J55,-0.1)</f>
        <v>0.16406510609406988</v>
      </c>
      <c r="F64" s="148"/>
      <c r="G64" s="288"/>
      <c r="H64" s="288"/>
      <c r="I64" s="288"/>
      <c r="J64" s="288"/>
      <c r="K64" s="201"/>
      <c r="L64" s="201"/>
      <c r="M64" s="201"/>
      <c r="N64" s="201"/>
      <c r="O64" s="201"/>
      <c r="P64" s="148"/>
      <c r="Q64" s="201"/>
      <c r="R64" s="144"/>
    </row>
    <row r="65" spans="2:18" ht="15.75" thickBot="1">
      <c r="B65" s="142"/>
      <c r="C65" s="348"/>
      <c r="D65" s="291" t="s">
        <v>111</v>
      </c>
      <c r="E65" s="292">
        <f>E53/F54</f>
        <v>3.2434833952077677</v>
      </c>
      <c r="F65" s="148"/>
      <c r="G65" s="145"/>
      <c r="H65" s="145"/>
      <c r="I65" s="145"/>
      <c r="J65" s="145"/>
      <c r="K65" s="201"/>
      <c r="L65" s="201"/>
      <c r="M65" s="201"/>
      <c r="N65" s="201"/>
      <c r="O65" s="201"/>
      <c r="P65" s="148"/>
      <c r="Q65" s="201"/>
      <c r="R65" s="144"/>
    </row>
    <row r="66" spans="2:18" ht="15.75" thickBot="1">
      <c r="B66" s="142"/>
      <c r="C66" s="348"/>
      <c r="D66" s="293"/>
      <c r="E66" s="294"/>
      <c r="F66" s="145"/>
      <c r="G66" s="145"/>
      <c r="H66" s="145"/>
      <c r="I66" s="145"/>
      <c r="J66" s="145"/>
      <c r="K66" s="201"/>
      <c r="L66" s="201"/>
      <c r="M66" s="201"/>
      <c r="N66" s="201"/>
      <c r="O66" s="201"/>
      <c r="P66" s="148"/>
      <c r="Q66" s="201"/>
      <c r="R66" s="144"/>
    </row>
    <row r="67" spans="2:18" ht="15.75" thickBot="1">
      <c r="B67" s="142"/>
      <c r="C67" s="353"/>
      <c r="D67" s="265" t="s">
        <v>40</v>
      </c>
      <c r="E67" s="248"/>
      <c r="F67" s="248"/>
      <c r="G67" s="248"/>
      <c r="H67" s="248"/>
      <c r="I67" s="248"/>
      <c r="J67" s="249"/>
      <c r="K67" s="201"/>
      <c r="L67" s="201"/>
      <c r="M67" s="201"/>
      <c r="N67" s="201"/>
      <c r="O67" s="201"/>
      <c r="P67" s="148"/>
      <c r="Q67" s="201"/>
      <c r="R67" s="144"/>
    </row>
    <row r="68" spans="2:18" ht="15">
      <c r="B68" s="142"/>
      <c r="C68" s="356" t="s">
        <v>174</v>
      </c>
      <c r="D68" s="295" t="s">
        <v>154</v>
      </c>
      <c r="E68" s="296"/>
      <c r="F68" s="297">
        <f>F40-F48</f>
        <v>279.70258891544665</v>
      </c>
      <c r="G68" s="297">
        <f>F68</f>
        <v>279.70258891544665</v>
      </c>
      <c r="H68" s="297">
        <f>G68</f>
        <v>279.70258891544665</v>
      </c>
      <c r="I68" s="297">
        <f>H68</f>
        <v>279.70258891544665</v>
      </c>
      <c r="J68" s="298">
        <f>I68</f>
        <v>279.70258891544665</v>
      </c>
      <c r="K68" s="201"/>
      <c r="L68" s="201"/>
      <c r="M68" s="201"/>
      <c r="N68" s="201"/>
      <c r="O68" s="201"/>
      <c r="P68" s="148"/>
      <c r="Q68" s="201"/>
      <c r="R68" s="144"/>
    </row>
    <row r="69" spans="2:18" ht="15">
      <c r="B69" s="142"/>
      <c r="C69" s="356" t="s">
        <v>174</v>
      </c>
      <c r="D69" s="299" t="s">
        <v>155</v>
      </c>
      <c r="E69" s="300"/>
      <c r="F69" s="301">
        <f>F68</f>
        <v>279.70258891544665</v>
      </c>
      <c r="G69" s="302">
        <f>F69+G68</f>
        <v>559.4051778308933</v>
      </c>
      <c r="H69" s="302">
        <f>G69+H68</f>
        <v>839.10776674634</v>
      </c>
      <c r="I69" s="302">
        <f>H69+I68</f>
        <v>1118.8103556617866</v>
      </c>
      <c r="J69" s="303">
        <f>I69+J68</f>
        <v>1398.5129445772332</v>
      </c>
      <c r="K69" s="201"/>
      <c r="L69" s="201"/>
      <c r="M69" s="201"/>
      <c r="N69" s="201"/>
      <c r="O69" s="201"/>
      <c r="P69" s="148"/>
      <c r="Q69" s="201"/>
      <c r="R69" s="144"/>
    </row>
    <row r="70" spans="2:18" ht="15">
      <c r="B70" s="142"/>
      <c r="C70" s="356" t="s">
        <v>174</v>
      </c>
      <c r="D70" s="304" t="s">
        <v>153</v>
      </c>
      <c r="E70" s="305"/>
      <c r="F70" s="306">
        <f>F41-F49</f>
        <v>1.6167779708155514</v>
      </c>
      <c r="G70" s="307">
        <f>G41-G49</f>
        <v>1.6167779708155514</v>
      </c>
      <c r="H70" s="307">
        <f>H41-H49</f>
        <v>1.6167779708155514</v>
      </c>
      <c r="I70" s="307">
        <f>I41-I49</f>
        <v>1.6167779708155514</v>
      </c>
      <c r="J70" s="308">
        <f>J41-J49</f>
        <v>1.6167779708155514</v>
      </c>
      <c r="K70" s="201"/>
      <c r="L70" s="201"/>
      <c r="M70" s="201"/>
      <c r="N70" s="201"/>
      <c r="O70" s="201"/>
      <c r="P70" s="148"/>
      <c r="Q70" s="201"/>
      <c r="R70" s="144"/>
    </row>
    <row r="71" spans="2:18" ht="15">
      <c r="B71" s="142"/>
      <c r="C71" s="356" t="s">
        <v>174</v>
      </c>
      <c r="D71" s="309" t="s">
        <v>152</v>
      </c>
      <c r="E71" s="310"/>
      <c r="F71" s="311">
        <f>F70</f>
        <v>1.6167779708155514</v>
      </c>
      <c r="G71" s="311">
        <f>F71+G70</f>
        <v>3.233555941631103</v>
      </c>
      <c r="H71" s="311">
        <f>G71+H70</f>
        <v>4.850333912446654</v>
      </c>
      <c r="I71" s="311">
        <f>H71+I70</f>
        <v>6.467111883262206</v>
      </c>
      <c r="J71" s="312">
        <f>I71+J70</f>
        <v>8.083889854077757</v>
      </c>
      <c r="K71" s="201"/>
      <c r="L71" s="201"/>
      <c r="M71" s="201"/>
      <c r="N71" s="201"/>
      <c r="O71" s="201"/>
      <c r="P71" s="148"/>
      <c r="Q71" s="201"/>
      <c r="R71" s="144"/>
    </row>
    <row r="72" spans="2:18" ht="15">
      <c r="B72" s="142"/>
      <c r="C72" s="356" t="s">
        <v>174</v>
      </c>
      <c r="D72" s="309" t="s">
        <v>156</v>
      </c>
      <c r="E72" s="310"/>
      <c r="F72" s="306">
        <f>F42-F50</f>
        <v>0.7460532593291118</v>
      </c>
      <c r="G72" s="311">
        <f>G42-G50</f>
        <v>0.7460532593291118</v>
      </c>
      <c r="H72" s="311">
        <f>H42-H50</f>
        <v>0.7460532593291118</v>
      </c>
      <c r="I72" s="311">
        <f>I42-I50</f>
        <v>0.7460532593291118</v>
      </c>
      <c r="J72" s="312">
        <f>J42-J50</f>
        <v>0.7460532593291118</v>
      </c>
      <c r="K72" s="201"/>
      <c r="L72" s="201"/>
      <c r="M72" s="201"/>
      <c r="N72" s="201"/>
      <c r="O72" s="201"/>
      <c r="P72" s="148"/>
      <c r="Q72" s="201"/>
      <c r="R72" s="144"/>
    </row>
    <row r="73" spans="2:18" ht="15.75" thickBot="1">
      <c r="B73" s="142"/>
      <c r="C73" s="356" t="s">
        <v>174</v>
      </c>
      <c r="D73" s="313" t="s">
        <v>157</v>
      </c>
      <c r="E73" s="314"/>
      <c r="F73" s="315">
        <f>F72</f>
        <v>0.7460532593291118</v>
      </c>
      <c r="G73" s="315">
        <f>F73+G72</f>
        <v>1.4921065186582236</v>
      </c>
      <c r="H73" s="315">
        <f>G73+H72</f>
        <v>2.2381597779873355</v>
      </c>
      <c r="I73" s="315">
        <f>H73+I72</f>
        <v>2.9842130373164473</v>
      </c>
      <c r="J73" s="316">
        <f>I73+J72</f>
        <v>3.730266296645559</v>
      </c>
      <c r="K73" s="201"/>
      <c r="L73" s="201"/>
      <c r="M73" s="201"/>
      <c r="N73" s="201"/>
      <c r="O73" s="201"/>
      <c r="P73" s="148"/>
      <c r="Q73" s="201"/>
      <c r="R73" s="144"/>
    </row>
    <row r="74" spans="2:18" ht="15.75" thickBot="1">
      <c r="B74" s="317"/>
      <c r="C74" s="359"/>
      <c r="D74" s="318"/>
      <c r="E74" s="318"/>
      <c r="F74" s="318"/>
      <c r="G74" s="318"/>
      <c r="H74" s="318"/>
      <c r="I74" s="318"/>
      <c r="J74" s="318"/>
      <c r="K74" s="319"/>
      <c r="L74" s="319"/>
      <c r="M74" s="319"/>
      <c r="N74" s="319"/>
      <c r="O74" s="319"/>
      <c r="P74" s="318"/>
      <c r="Q74" s="319"/>
      <c r="R74" s="320"/>
    </row>
    <row r="84" spans="3:18" ht="15">
      <c r="C84" s="137"/>
      <c r="R84" s="321"/>
    </row>
    <row r="108" spans="3:10" ht="15">
      <c r="C108" s="137"/>
      <c r="G108" s="322"/>
      <c r="H108" s="322"/>
      <c r="I108" s="322"/>
      <c r="J108" s="322"/>
    </row>
    <row r="109" spans="3:10" ht="15">
      <c r="C109" s="137"/>
      <c r="G109" s="322"/>
      <c r="H109" s="322"/>
      <c r="I109" s="322"/>
      <c r="J109" s="322"/>
    </row>
    <row r="110" spans="3:10" ht="15">
      <c r="C110" s="137"/>
      <c r="G110" s="322"/>
      <c r="H110" s="322"/>
      <c r="I110" s="322"/>
      <c r="J110" s="322"/>
    </row>
    <row r="111" spans="3:10" ht="15">
      <c r="C111" s="137"/>
      <c r="G111" s="322"/>
      <c r="H111" s="322"/>
      <c r="I111" s="322"/>
      <c r="J111" s="322"/>
    </row>
    <row r="112" spans="3:10" ht="15">
      <c r="C112" s="137"/>
      <c r="G112" s="322"/>
      <c r="H112" s="322"/>
      <c r="I112" s="322"/>
      <c r="J112" s="322"/>
    </row>
    <row r="114" spans="3:10" ht="15">
      <c r="C114" s="137"/>
      <c r="G114" s="322"/>
      <c r="H114" s="322"/>
      <c r="I114" s="322"/>
      <c r="J114" s="322"/>
    </row>
  </sheetData>
  <sheetProtection password="E7B2" sheet="1"/>
  <mergeCells count="7">
    <mergeCell ref="K3:P3"/>
    <mergeCell ref="E3:J3"/>
    <mergeCell ref="C9:G9"/>
    <mergeCell ref="C5:P5"/>
    <mergeCell ref="H9:J9"/>
    <mergeCell ref="K9:Q9"/>
    <mergeCell ref="C3:D3"/>
  </mergeCells>
  <conditionalFormatting sqref="Q11:Q25">
    <cfRule type="top10" priority="2" dxfId="1" stopIfTrue="1" rank="1"/>
  </conditionalFormatting>
  <hyperlinks>
    <hyperlink ref="E3:H3" location="'1.Home'!A1" display="Please review disclaimer on the Home tab"/>
    <hyperlink ref="C39" location="Assump_01" display="Assump_01"/>
    <hyperlink ref="C40" location="Assump_01" display="Assump_01"/>
    <hyperlink ref="C41" location="Assump_01" display="Assump_01"/>
    <hyperlink ref="C42" location="Assump_01" display="Assump_01"/>
    <hyperlink ref="C47" location="Assump_01" display="Assump_01"/>
    <hyperlink ref="C48" location="Assump_01" display="Assump_01"/>
    <hyperlink ref="C49" location="Assump_01" display="Assump_01"/>
    <hyperlink ref="C50" location="Assump_01" display="Assump_01"/>
    <hyperlink ref="C58" location="Assump_06" display="Assump_06"/>
    <hyperlink ref="C38" location="Assump_04" display="Assump_04"/>
    <hyperlink ref="C45" location="Assump_05" display="Assump_05"/>
    <hyperlink ref="C46" location="Assump_07" display="Assump_07"/>
    <hyperlink ref="C34" location="Assump_03" display="Assump_03"/>
    <hyperlink ref="C68" location="Assump_01" display="Assump_01"/>
    <hyperlink ref="C69" location="Assump_01" display="Assump_01"/>
    <hyperlink ref="C70" location="Assump_01" display="Assump_01"/>
    <hyperlink ref="C71" location="Assump_01" display="Assump_01"/>
    <hyperlink ref="C72" location="Assump_01" display="Assump_01"/>
    <hyperlink ref="C73" location="Assump_01" display="Assump_01"/>
  </hyperlinks>
  <printOptions gridLines="1"/>
  <pageMargins left="0.7480314960629921" right="0.7480314960629921" top="0.984251968503937" bottom="0.984251968503937" header="0.5118110236220472" footer="0.5118110236220472"/>
  <pageSetup orientation="landscape" pageOrder="overThenDown" scale="62" r:id="rId1"/>
  <headerFooter>
    <oddHeader>&amp;LECM010b - Energy efficient power supplies&amp;R&amp;A</oddHeader>
    <oddFooter>&amp;LLast modified by user: &amp;D&amp;RPage &amp;P of &amp;N</oddFooter>
  </headerFooter>
  <rowBreaks count="2" manualBreakCount="2">
    <brk id="43" min="2" max="16" man="1"/>
    <brk id="73" min="2" max="17"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2:S47"/>
  <sheetViews>
    <sheetView workbookViewId="0" topLeftCell="A1">
      <selection activeCell="A1" sqref="A1"/>
    </sheetView>
  </sheetViews>
  <sheetFormatPr defaultColWidth="9.00390625" defaultRowHeight="12.75"/>
  <cols>
    <col min="1" max="2" width="2.50390625" style="634" customWidth="1"/>
    <col min="3" max="3" width="26.875" style="635" bestFit="1" customWidth="1"/>
    <col min="4" max="4" width="26.125" style="634" bestFit="1" customWidth="1"/>
    <col min="5" max="5" width="9.875" style="634" bestFit="1" customWidth="1"/>
    <col min="6" max="6" width="16.875" style="634" customWidth="1"/>
    <col min="7" max="7" width="12.875" style="634" customWidth="1"/>
    <col min="8" max="8" width="9.00390625" style="634" customWidth="1"/>
    <col min="9" max="13" width="14.125" style="634" customWidth="1"/>
    <col min="14" max="14" width="2.50390625" style="634" customWidth="1"/>
    <col min="15" max="16384" width="9.00390625" style="634" customWidth="1"/>
  </cols>
  <sheetData>
    <row r="1" ht="13.5" thickBot="1"/>
    <row r="2" spans="2:14" ht="12.75">
      <c r="B2" s="636"/>
      <c r="C2" s="637"/>
      <c r="D2" s="638"/>
      <c r="E2" s="638"/>
      <c r="F2" s="638"/>
      <c r="G2" s="638"/>
      <c r="H2" s="638"/>
      <c r="I2" s="638"/>
      <c r="J2" s="638"/>
      <c r="K2" s="638"/>
      <c r="L2" s="638"/>
      <c r="M2" s="638"/>
      <c r="N2" s="639"/>
    </row>
    <row r="3" spans="2:14" ht="12.75">
      <c r="B3" s="640"/>
      <c r="C3" s="641" t="s">
        <v>92</v>
      </c>
      <c r="D3" s="642"/>
      <c r="E3" s="586" t="s">
        <v>168</v>
      </c>
      <c r="F3" s="587"/>
      <c r="G3" s="587"/>
      <c r="H3" s="587"/>
      <c r="I3" s="588"/>
      <c r="J3" s="643" t="s">
        <v>106</v>
      </c>
      <c r="K3" s="643"/>
      <c r="L3" s="643"/>
      <c r="M3" s="644">
        <f>'1.Home'!H10</f>
        <v>38971</v>
      </c>
      <c r="N3" s="645"/>
    </row>
    <row r="4" spans="2:14" ht="13.5" thickBot="1">
      <c r="B4" s="640"/>
      <c r="C4" s="646"/>
      <c r="D4" s="647"/>
      <c r="E4" s="647"/>
      <c r="F4" s="647"/>
      <c r="G4" s="647"/>
      <c r="H4" s="647"/>
      <c r="I4" s="647"/>
      <c r="J4" s="647"/>
      <c r="K4" s="647"/>
      <c r="L4" s="647"/>
      <c r="M4" s="647"/>
      <c r="N4" s="645"/>
    </row>
    <row r="5" spans="2:19" ht="28.5">
      <c r="B5" s="640"/>
      <c r="C5" s="648" t="s">
        <v>100</v>
      </c>
      <c r="D5" s="649"/>
      <c r="E5" s="649"/>
      <c r="F5" s="649"/>
      <c r="G5" s="649"/>
      <c r="H5" s="649"/>
      <c r="I5" s="649"/>
      <c r="J5" s="649"/>
      <c r="K5" s="649"/>
      <c r="L5" s="649"/>
      <c r="M5" s="650"/>
      <c r="N5" s="651"/>
      <c r="O5" s="652"/>
      <c r="P5" s="652"/>
      <c r="Q5" s="652"/>
      <c r="R5" s="652"/>
      <c r="S5" s="652"/>
    </row>
    <row r="6" spans="2:19" ht="15">
      <c r="B6" s="640"/>
      <c r="C6" s="653" t="s">
        <v>188</v>
      </c>
      <c r="D6" s="654"/>
      <c r="E6" s="654"/>
      <c r="F6" s="654"/>
      <c r="G6" s="654"/>
      <c r="H6" s="654"/>
      <c r="I6" s="654"/>
      <c r="J6" s="654"/>
      <c r="K6" s="654"/>
      <c r="L6" s="654"/>
      <c r="M6" s="655"/>
      <c r="N6" s="651"/>
      <c r="O6" s="652"/>
      <c r="P6" s="652"/>
      <c r="Q6" s="652"/>
      <c r="R6" s="652"/>
      <c r="S6" s="652"/>
    </row>
    <row r="7" spans="2:19" ht="15.75" thickBot="1">
      <c r="B7" s="640"/>
      <c r="C7" s="656"/>
      <c r="D7" s="657"/>
      <c r="E7" s="657"/>
      <c r="F7" s="657"/>
      <c r="G7" s="657"/>
      <c r="H7" s="657"/>
      <c r="I7" s="657"/>
      <c r="J7" s="657"/>
      <c r="K7" s="657"/>
      <c r="L7" s="657"/>
      <c r="M7" s="657"/>
      <c r="N7" s="651"/>
      <c r="O7" s="652"/>
      <c r="P7" s="652"/>
      <c r="Q7" s="652"/>
      <c r="R7" s="652"/>
      <c r="S7" s="652"/>
    </row>
    <row r="8" spans="2:14" ht="13.5" thickBot="1">
      <c r="B8" s="640"/>
      <c r="C8" s="658" t="s">
        <v>100</v>
      </c>
      <c r="D8" s="647"/>
      <c r="E8" s="647"/>
      <c r="F8" s="647"/>
      <c r="G8" s="647"/>
      <c r="H8" s="647"/>
      <c r="I8" s="647"/>
      <c r="J8" s="647"/>
      <c r="K8" s="647"/>
      <c r="L8" s="647"/>
      <c r="M8" s="647"/>
      <c r="N8" s="645"/>
    </row>
    <row r="9" spans="2:14" ht="15" customHeight="1">
      <c r="B9" s="640"/>
      <c r="C9" s="659" t="s">
        <v>174</v>
      </c>
      <c r="D9" s="602">
        <v>1.02012924</v>
      </c>
      <c r="E9" s="660" t="s">
        <v>25</v>
      </c>
      <c r="F9" s="661" t="s">
        <v>64</v>
      </c>
      <c r="G9" s="661"/>
      <c r="H9" s="662" t="s">
        <v>72</v>
      </c>
      <c r="I9" s="662"/>
      <c r="J9" s="662"/>
      <c r="K9" s="662"/>
      <c r="L9" s="662"/>
      <c r="M9" s="663"/>
      <c r="N9" s="645"/>
    </row>
    <row r="10" spans="2:17" ht="15" customHeight="1">
      <c r="B10" s="640"/>
      <c r="C10" s="664"/>
      <c r="D10" s="603">
        <v>0.00589670081</v>
      </c>
      <c r="E10" s="665" t="s">
        <v>25</v>
      </c>
      <c r="F10" s="666" t="s">
        <v>65</v>
      </c>
      <c r="G10" s="666"/>
      <c r="H10" s="667"/>
      <c r="I10" s="667"/>
      <c r="J10" s="667"/>
      <c r="K10" s="667"/>
      <c r="L10" s="667"/>
      <c r="M10" s="668"/>
      <c r="N10" s="645"/>
      <c r="O10" s="669"/>
      <c r="Q10" s="669"/>
    </row>
    <row r="11" spans="2:15" ht="15">
      <c r="B11" s="640"/>
      <c r="C11" s="664"/>
      <c r="D11" s="604">
        <v>0.002721</v>
      </c>
      <c r="E11" s="665" t="s">
        <v>25</v>
      </c>
      <c r="F11" s="666" t="s">
        <v>66</v>
      </c>
      <c r="G11" s="666"/>
      <c r="H11" s="667"/>
      <c r="I11" s="667"/>
      <c r="J11" s="667"/>
      <c r="K11" s="667"/>
      <c r="L11" s="667"/>
      <c r="M11" s="668"/>
      <c r="N11" s="645"/>
      <c r="O11" s="669"/>
    </row>
    <row r="12" spans="2:15" ht="15.75" customHeight="1">
      <c r="B12" s="640"/>
      <c r="C12" s="664"/>
      <c r="D12" s="605">
        <v>0.22</v>
      </c>
      <c r="E12" s="666"/>
      <c r="F12" s="670" t="s">
        <v>173</v>
      </c>
      <c r="G12" s="670"/>
      <c r="H12" s="671" t="s">
        <v>73</v>
      </c>
      <c r="I12" s="671"/>
      <c r="J12" s="671"/>
      <c r="K12" s="671"/>
      <c r="L12" s="671"/>
      <c r="M12" s="672"/>
      <c r="N12" s="645"/>
      <c r="O12" s="669"/>
    </row>
    <row r="13" spans="2:15" ht="15" customHeight="1">
      <c r="B13" s="640"/>
      <c r="C13" s="664"/>
      <c r="D13" s="605"/>
      <c r="E13" s="666"/>
      <c r="F13" s="670"/>
      <c r="G13" s="670"/>
      <c r="H13" s="671"/>
      <c r="I13" s="671"/>
      <c r="J13" s="671"/>
      <c r="K13" s="671"/>
      <c r="L13" s="671"/>
      <c r="M13" s="672"/>
      <c r="N13" s="645"/>
      <c r="O13" s="669"/>
    </row>
    <row r="14" spans="2:15" ht="12.75" customHeight="1">
      <c r="B14" s="640"/>
      <c r="C14" s="673" t="s">
        <v>175</v>
      </c>
      <c r="D14" s="606">
        <v>240</v>
      </c>
      <c r="E14" s="674" t="s">
        <v>34</v>
      </c>
      <c r="F14" s="666" t="s">
        <v>47</v>
      </c>
      <c r="G14" s="666"/>
      <c r="H14" s="666"/>
      <c r="I14" s="666"/>
      <c r="J14" s="666"/>
      <c r="K14" s="666"/>
      <c r="L14" s="666"/>
      <c r="M14" s="675"/>
      <c r="N14" s="645"/>
      <c r="O14" s="669"/>
    </row>
    <row r="15" spans="2:17" ht="15.75" customHeight="1">
      <c r="B15" s="640"/>
      <c r="C15" s="673" t="s">
        <v>176</v>
      </c>
      <c r="D15" s="607">
        <v>0.0898</v>
      </c>
      <c r="E15" s="674" t="s">
        <v>51</v>
      </c>
      <c r="F15" s="666" t="s">
        <v>49</v>
      </c>
      <c r="G15" s="666"/>
      <c r="H15" s="589" t="s">
        <v>35</v>
      </c>
      <c r="I15" s="589"/>
      <c r="J15" s="589"/>
      <c r="K15" s="589"/>
      <c r="L15" s="589"/>
      <c r="M15" s="590"/>
      <c r="N15" s="645"/>
      <c r="O15" s="669"/>
      <c r="Q15" s="669"/>
    </row>
    <row r="16" spans="2:17" ht="13.5" thickBot="1">
      <c r="B16" s="640"/>
      <c r="C16" s="676" t="s">
        <v>177</v>
      </c>
      <c r="D16" s="677" t="s">
        <v>178</v>
      </c>
      <c r="E16" s="677"/>
      <c r="F16" s="677"/>
      <c r="G16" s="677"/>
      <c r="H16" s="677"/>
      <c r="I16" s="677"/>
      <c r="J16" s="677"/>
      <c r="K16" s="677"/>
      <c r="L16" s="677"/>
      <c r="M16" s="678"/>
      <c r="N16" s="645"/>
      <c r="O16" s="669"/>
      <c r="Q16" s="669"/>
    </row>
    <row r="17" spans="2:17" ht="13.5" thickBot="1">
      <c r="B17" s="640"/>
      <c r="C17" s="679"/>
      <c r="D17" s="647"/>
      <c r="E17" s="647"/>
      <c r="F17" s="680" t="s">
        <v>170</v>
      </c>
      <c r="G17" s="681" t="s">
        <v>67</v>
      </c>
      <c r="H17" s="647"/>
      <c r="I17" s="647"/>
      <c r="J17" s="647"/>
      <c r="K17" s="647"/>
      <c r="L17" s="647"/>
      <c r="M17" s="645"/>
      <c r="N17" s="645"/>
      <c r="O17" s="669"/>
      <c r="P17" s="669"/>
      <c r="Q17" s="669"/>
    </row>
    <row r="18" spans="2:14" ht="12.75">
      <c r="B18" s="640"/>
      <c r="C18" s="679"/>
      <c r="D18" s="647"/>
      <c r="E18" s="647"/>
      <c r="F18" s="682" t="s">
        <v>169</v>
      </c>
      <c r="G18" s="608">
        <v>1</v>
      </c>
      <c r="H18" s="647"/>
      <c r="I18" s="647"/>
      <c r="J18" s="647"/>
      <c r="K18" s="647"/>
      <c r="L18" s="647"/>
      <c r="M18" s="645"/>
      <c r="N18" s="645"/>
    </row>
    <row r="19" spans="2:14" ht="12.75">
      <c r="B19" s="640"/>
      <c r="C19" s="679"/>
      <c r="D19" s="647"/>
      <c r="E19" s="647"/>
      <c r="F19" s="683" t="s">
        <v>185</v>
      </c>
      <c r="G19" s="608">
        <v>0.7</v>
      </c>
      <c r="H19" s="647"/>
      <c r="I19" s="647"/>
      <c r="J19" s="647"/>
      <c r="K19" s="647"/>
      <c r="L19" s="647"/>
      <c r="M19" s="645"/>
      <c r="N19" s="645"/>
    </row>
    <row r="20" spans="2:14" ht="12.75">
      <c r="B20" s="640"/>
      <c r="C20" s="679"/>
      <c r="D20" s="647"/>
      <c r="E20" s="647"/>
      <c r="F20" s="683" t="s">
        <v>70</v>
      </c>
      <c r="G20" s="608">
        <v>0.25</v>
      </c>
      <c r="H20" s="647"/>
      <c r="I20" s="647"/>
      <c r="J20" s="647"/>
      <c r="K20" s="647"/>
      <c r="L20" s="647"/>
      <c r="M20" s="645"/>
      <c r="N20" s="645"/>
    </row>
    <row r="21" spans="2:14" ht="12.75">
      <c r="B21" s="640"/>
      <c r="C21" s="684"/>
      <c r="D21" s="685"/>
      <c r="E21" s="685"/>
      <c r="F21" s="683" t="s">
        <v>69</v>
      </c>
      <c r="G21" s="608">
        <v>0.45</v>
      </c>
      <c r="H21" s="685"/>
      <c r="I21" s="685"/>
      <c r="J21" s="685"/>
      <c r="K21" s="685"/>
      <c r="L21" s="685"/>
      <c r="M21" s="686"/>
      <c r="N21" s="645"/>
    </row>
    <row r="22" spans="2:14" ht="12.75">
      <c r="B22" s="640"/>
      <c r="C22" s="676" t="s">
        <v>179</v>
      </c>
      <c r="D22" s="687" t="s">
        <v>187</v>
      </c>
      <c r="E22" s="688"/>
      <c r="F22" s="688"/>
      <c r="G22" s="688"/>
      <c r="H22" s="688"/>
      <c r="I22" s="688"/>
      <c r="J22" s="688"/>
      <c r="K22" s="688"/>
      <c r="L22" s="688"/>
      <c r="M22" s="689"/>
      <c r="N22" s="645"/>
    </row>
    <row r="23" spans="2:14" ht="12.75">
      <c r="B23" s="640"/>
      <c r="C23" s="690"/>
      <c r="D23" s="510"/>
      <c r="E23" s="511"/>
      <c r="F23" s="511"/>
      <c r="G23" s="511"/>
      <c r="H23" s="511"/>
      <c r="I23" s="511"/>
      <c r="J23" s="511"/>
      <c r="K23" s="511"/>
      <c r="L23" s="511"/>
      <c r="M23" s="512"/>
      <c r="N23" s="645"/>
    </row>
    <row r="24" spans="2:14" ht="15" customHeight="1">
      <c r="B24" s="640"/>
      <c r="C24" s="690"/>
      <c r="D24" s="691"/>
      <c r="E24" s="692"/>
      <c r="F24" s="692"/>
      <c r="G24" s="692"/>
      <c r="H24" s="692"/>
      <c r="I24" s="692"/>
      <c r="J24" s="692"/>
      <c r="K24" s="692"/>
      <c r="L24" s="692"/>
      <c r="M24" s="693"/>
      <c r="N24" s="645"/>
    </row>
    <row r="25" spans="2:14" ht="12.75">
      <c r="B25" s="640"/>
      <c r="C25" s="690"/>
      <c r="D25" s="694" t="s">
        <v>13</v>
      </c>
      <c r="E25" s="695" t="s">
        <v>16</v>
      </c>
      <c r="F25" s="695" t="s">
        <v>56</v>
      </c>
      <c r="G25" s="695" t="s">
        <v>54</v>
      </c>
      <c r="H25" s="695" t="s">
        <v>55</v>
      </c>
      <c r="I25" s="696" t="s">
        <v>186</v>
      </c>
      <c r="J25" s="697"/>
      <c r="K25" s="697"/>
      <c r="L25" s="697"/>
      <c r="M25" s="698"/>
      <c r="N25" s="645"/>
    </row>
    <row r="26" spans="2:14" ht="12.75">
      <c r="B26" s="640"/>
      <c r="C26" s="690"/>
      <c r="D26" s="609" t="s">
        <v>17</v>
      </c>
      <c r="E26" s="610">
        <v>0.8451</v>
      </c>
      <c r="F26" s="611">
        <v>97.96</v>
      </c>
      <c r="G26" s="612">
        <v>650</v>
      </c>
      <c r="H26" s="613" t="s">
        <v>44</v>
      </c>
      <c r="I26" s="614" t="s">
        <v>57</v>
      </c>
      <c r="J26" s="615"/>
      <c r="K26" s="615"/>
      <c r="L26" s="615"/>
      <c r="M26" s="616"/>
      <c r="N26" s="645"/>
    </row>
    <row r="27" spans="2:15" ht="12.75">
      <c r="B27" s="640"/>
      <c r="C27" s="690"/>
      <c r="D27" s="609" t="s">
        <v>8</v>
      </c>
      <c r="E27" s="610">
        <v>0.8163</v>
      </c>
      <c r="F27" s="611">
        <v>49.98</v>
      </c>
      <c r="G27" s="612">
        <v>380</v>
      </c>
      <c r="H27" s="613" t="s">
        <v>44</v>
      </c>
      <c r="I27" s="614" t="s">
        <v>58</v>
      </c>
      <c r="J27" s="615"/>
      <c r="K27" s="615"/>
      <c r="L27" s="615"/>
      <c r="M27" s="616"/>
      <c r="N27" s="645"/>
      <c r="O27" s="635"/>
    </row>
    <row r="28" spans="2:14" ht="12.75">
      <c r="B28" s="640"/>
      <c r="C28" s="690"/>
      <c r="D28" s="609" t="s">
        <v>9</v>
      </c>
      <c r="E28" s="610">
        <v>0.8425</v>
      </c>
      <c r="F28" s="611">
        <v>49.99</v>
      </c>
      <c r="G28" s="612">
        <v>480</v>
      </c>
      <c r="H28" s="613" t="s">
        <v>44</v>
      </c>
      <c r="I28" s="617" t="s">
        <v>0</v>
      </c>
      <c r="J28" s="618"/>
      <c r="K28" s="618"/>
      <c r="L28" s="618"/>
      <c r="M28" s="619"/>
      <c r="N28" s="645"/>
    </row>
    <row r="29" spans="2:14" ht="12.75">
      <c r="B29" s="640"/>
      <c r="C29" s="690"/>
      <c r="D29" s="609" t="s">
        <v>10</v>
      </c>
      <c r="E29" s="610">
        <v>0.8354</v>
      </c>
      <c r="F29" s="611">
        <v>53.24</v>
      </c>
      <c r="G29" s="612">
        <v>400</v>
      </c>
      <c r="H29" s="613" t="s">
        <v>44</v>
      </c>
      <c r="I29" s="620"/>
      <c r="J29" s="621"/>
      <c r="K29" s="621"/>
      <c r="L29" s="621"/>
      <c r="M29" s="622"/>
      <c r="N29" s="645"/>
    </row>
    <row r="30" spans="2:14" ht="12.75">
      <c r="B30" s="640"/>
      <c r="C30" s="690"/>
      <c r="D30" s="609" t="s">
        <v>18</v>
      </c>
      <c r="E30" s="610">
        <v>0.86</v>
      </c>
      <c r="F30" s="611">
        <v>76.38</v>
      </c>
      <c r="G30" s="612">
        <v>250</v>
      </c>
      <c r="H30" s="613" t="s">
        <v>43</v>
      </c>
      <c r="I30" s="614" t="s">
        <v>1</v>
      </c>
      <c r="J30" s="615"/>
      <c r="K30" s="615"/>
      <c r="L30" s="615"/>
      <c r="M30" s="616"/>
      <c r="N30" s="645"/>
    </row>
    <row r="31" spans="2:14" ht="12.75">
      <c r="B31" s="640"/>
      <c r="C31" s="690"/>
      <c r="D31" s="609" t="s">
        <v>19</v>
      </c>
      <c r="E31" s="610">
        <v>0.8529</v>
      </c>
      <c r="F31" s="611">
        <v>79.38</v>
      </c>
      <c r="G31" s="612">
        <v>300</v>
      </c>
      <c r="H31" s="613" t="s">
        <v>44</v>
      </c>
      <c r="I31" s="614" t="s">
        <v>2</v>
      </c>
      <c r="J31" s="615"/>
      <c r="K31" s="615"/>
      <c r="L31" s="615"/>
      <c r="M31" s="616"/>
      <c r="N31" s="645"/>
    </row>
    <row r="32" spans="2:14" ht="12.75">
      <c r="B32" s="640"/>
      <c r="C32" s="690"/>
      <c r="D32" s="609" t="s">
        <v>20</v>
      </c>
      <c r="E32" s="610">
        <v>0.809</v>
      </c>
      <c r="F32" s="611">
        <v>46.4</v>
      </c>
      <c r="G32" s="612">
        <v>250</v>
      </c>
      <c r="H32" s="613" t="s">
        <v>44</v>
      </c>
      <c r="I32" s="617" t="s">
        <v>3</v>
      </c>
      <c r="J32" s="618"/>
      <c r="K32" s="618"/>
      <c r="L32" s="618"/>
      <c r="M32" s="619"/>
      <c r="N32" s="645"/>
    </row>
    <row r="33" spans="2:14" ht="12.75">
      <c r="B33" s="640"/>
      <c r="C33" s="690"/>
      <c r="D33" s="609" t="s">
        <v>15</v>
      </c>
      <c r="E33" s="610">
        <v>0.8429</v>
      </c>
      <c r="F33" s="611">
        <v>45.99</v>
      </c>
      <c r="G33" s="612">
        <v>300</v>
      </c>
      <c r="H33" s="613" t="s">
        <v>44</v>
      </c>
      <c r="I33" s="623"/>
      <c r="J33" s="624"/>
      <c r="K33" s="624"/>
      <c r="L33" s="624"/>
      <c r="M33" s="625"/>
      <c r="N33" s="645"/>
    </row>
    <row r="34" spans="2:14" ht="12.75">
      <c r="B34" s="640"/>
      <c r="C34" s="690"/>
      <c r="D34" s="609" t="s">
        <v>12</v>
      </c>
      <c r="E34" s="610">
        <v>0.854</v>
      </c>
      <c r="F34" s="611">
        <v>51.99</v>
      </c>
      <c r="G34" s="612">
        <v>380</v>
      </c>
      <c r="H34" s="613" t="s">
        <v>43</v>
      </c>
      <c r="I34" s="620"/>
      <c r="J34" s="621"/>
      <c r="K34" s="621"/>
      <c r="L34" s="621"/>
      <c r="M34" s="622"/>
      <c r="N34" s="645"/>
    </row>
    <row r="35" spans="2:14" ht="12.75">
      <c r="B35" s="640"/>
      <c r="C35" s="690"/>
      <c r="D35" s="609" t="s">
        <v>21</v>
      </c>
      <c r="E35" s="610">
        <v>0.8565</v>
      </c>
      <c r="F35" s="611">
        <v>36.3</v>
      </c>
      <c r="G35" s="612">
        <v>300</v>
      </c>
      <c r="H35" s="613" t="s">
        <v>43</v>
      </c>
      <c r="I35" s="617" t="s">
        <v>4</v>
      </c>
      <c r="J35" s="618"/>
      <c r="K35" s="618"/>
      <c r="L35" s="618"/>
      <c r="M35" s="619"/>
      <c r="N35" s="645"/>
    </row>
    <row r="36" spans="2:14" ht="12.75">
      <c r="B36" s="640"/>
      <c r="C36" s="690"/>
      <c r="D36" s="609" t="s">
        <v>14</v>
      </c>
      <c r="E36" s="610">
        <v>0.8661</v>
      </c>
      <c r="F36" s="611">
        <v>44.99</v>
      </c>
      <c r="G36" s="612">
        <v>350</v>
      </c>
      <c r="H36" s="613" t="s">
        <v>43</v>
      </c>
      <c r="I36" s="623"/>
      <c r="J36" s="624"/>
      <c r="K36" s="624"/>
      <c r="L36" s="624"/>
      <c r="M36" s="625"/>
      <c r="N36" s="645"/>
    </row>
    <row r="37" spans="2:14" ht="12.75">
      <c r="B37" s="640"/>
      <c r="C37" s="690"/>
      <c r="D37" s="609" t="s">
        <v>11</v>
      </c>
      <c r="E37" s="610">
        <v>0.8595</v>
      </c>
      <c r="F37" s="611">
        <v>45.99</v>
      </c>
      <c r="G37" s="612">
        <v>350</v>
      </c>
      <c r="H37" s="613" t="s">
        <v>43</v>
      </c>
      <c r="I37" s="620"/>
      <c r="J37" s="621"/>
      <c r="K37" s="621"/>
      <c r="L37" s="621"/>
      <c r="M37" s="622"/>
      <c r="N37" s="645"/>
    </row>
    <row r="38" spans="2:14" ht="12.75">
      <c r="B38" s="640"/>
      <c r="C38" s="690"/>
      <c r="D38" s="609" t="s">
        <v>22</v>
      </c>
      <c r="E38" s="610">
        <v>0.836800003051757</v>
      </c>
      <c r="F38" s="611">
        <v>79.99</v>
      </c>
      <c r="G38" s="612">
        <v>250</v>
      </c>
      <c r="H38" s="613" t="s">
        <v>44</v>
      </c>
      <c r="I38" s="614" t="s">
        <v>5</v>
      </c>
      <c r="J38" s="615"/>
      <c r="K38" s="615"/>
      <c r="L38" s="615"/>
      <c r="M38" s="616"/>
      <c r="N38" s="645"/>
    </row>
    <row r="39" spans="2:14" ht="12.75">
      <c r="B39" s="640"/>
      <c r="C39" s="690"/>
      <c r="D39" s="609" t="s">
        <v>23</v>
      </c>
      <c r="E39" s="610">
        <v>0.8286</v>
      </c>
      <c r="F39" s="611">
        <v>52.2</v>
      </c>
      <c r="G39" s="612">
        <v>250</v>
      </c>
      <c r="H39" s="613" t="s">
        <v>44</v>
      </c>
      <c r="I39" s="614" t="s">
        <v>6</v>
      </c>
      <c r="J39" s="615"/>
      <c r="K39" s="615"/>
      <c r="L39" s="615"/>
      <c r="M39" s="616"/>
      <c r="N39" s="645"/>
    </row>
    <row r="40" spans="2:14" ht="12.75">
      <c r="B40" s="640"/>
      <c r="C40" s="699"/>
      <c r="D40" s="626" t="s">
        <v>24</v>
      </c>
      <c r="E40" s="627">
        <v>0.865599975585937</v>
      </c>
      <c r="F40" s="628">
        <v>249.99</v>
      </c>
      <c r="G40" s="629">
        <v>850</v>
      </c>
      <c r="H40" s="630" t="s">
        <v>43</v>
      </c>
      <c r="I40" s="617" t="s">
        <v>7</v>
      </c>
      <c r="J40" s="618"/>
      <c r="K40" s="618"/>
      <c r="L40" s="618"/>
      <c r="M40" s="619"/>
      <c r="N40" s="645"/>
    </row>
    <row r="41" spans="2:14" ht="15.75" thickBot="1">
      <c r="B41" s="640"/>
      <c r="C41" s="676" t="s">
        <v>180</v>
      </c>
      <c r="D41" s="585" t="s">
        <v>142</v>
      </c>
      <c r="E41" s="585"/>
      <c r="F41" s="585"/>
      <c r="G41" s="585"/>
      <c r="H41" s="585"/>
      <c r="I41" s="585"/>
      <c r="J41" s="585"/>
      <c r="K41" s="585"/>
      <c r="L41" s="700"/>
      <c r="M41" s="701"/>
      <c r="N41" s="645"/>
    </row>
    <row r="42" spans="2:14" ht="15.75" thickBot="1">
      <c r="B42" s="640"/>
      <c r="C42" s="690"/>
      <c r="D42" s="43"/>
      <c r="E42" s="44"/>
      <c r="F42" s="45" t="s">
        <v>143</v>
      </c>
      <c r="G42" s="46" t="s">
        <v>144</v>
      </c>
      <c r="H42" s="46" t="s">
        <v>145</v>
      </c>
      <c r="I42" s="46" t="s">
        <v>146</v>
      </c>
      <c r="J42" s="345" t="s">
        <v>147</v>
      </c>
      <c r="K42" s="344"/>
      <c r="L42" s="647"/>
      <c r="M42" s="645"/>
      <c r="N42" s="645"/>
    </row>
    <row r="43" spans="2:14" ht="15.75" thickBot="1">
      <c r="B43" s="640"/>
      <c r="C43" s="690"/>
      <c r="D43" s="43"/>
      <c r="E43" s="44"/>
      <c r="F43" s="631">
        <v>0.013</v>
      </c>
      <c r="G43" s="632">
        <v>0.0169</v>
      </c>
      <c r="H43" s="632">
        <v>0.0207</v>
      </c>
      <c r="I43" s="632">
        <v>0.0235</v>
      </c>
      <c r="J43" s="633">
        <v>0.0262</v>
      </c>
      <c r="K43" s="344"/>
      <c r="L43" s="647"/>
      <c r="M43" s="645"/>
      <c r="N43" s="645"/>
    </row>
    <row r="44" spans="2:14" ht="15">
      <c r="B44" s="640"/>
      <c r="C44" s="690"/>
      <c r="D44" s="391" t="s">
        <v>148</v>
      </c>
      <c r="E44" s="391"/>
      <c r="F44" s="391"/>
      <c r="G44" s="391"/>
      <c r="H44" s="391"/>
      <c r="I44" s="391"/>
      <c r="J44" s="391"/>
      <c r="K44" s="391"/>
      <c r="L44" s="647"/>
      <c r="M44" s="645"/>
      <c r="N44" s="645"/>
    </row>
    <row r="45" spans="2:14" ht="15.75" customHeight="1">
      <c r="B45" s="640"/>
      <c r="C45" s="702" t="s">
        <v>182</v>
      </c>
      <c r="D45" s="579" t="s">
        <v>181</v>
      </c>
      <c r="E45" s="580"/>
      <c r="F45" s="580"/>
      <c r="G45" s="580"/>
      <c r="H45" s="580"/>
      <c r="I45" s="580"/>
      <c r="J45" s="580"/>
      <c r="K45" s="580"/>
      <c r="L45" s="580"/>
      <c r="M45" s="581"/>
      <c r="N45" s="645"/>
    </row>
    <row r="46" spans="2:14" ht="15.75" thickBot="1">
      <c r="B46" s="640"/>
      <c r="C46" s="703" t="s">
        <v>183</v>
      </c>
      <c r="D46" s="582" t="s">
        <v>184</v>
      </c>
      <c r="E46" s="583"/>
      <c r="F46" s="583"/>
      <c r="G46" s="583"/>
      <c r="H46" s="583"/>
      <c r="I46" s="583"/>
      <c r="J46" s="583"/>
      <c r="K46" s="583"/>
      <c r="L46" s="583"/>
      <c r="M46" s="584"/>
      <c r="N46" s="645"/>
    </row>
    <row r="47" spans="2:14" ht="13.5" thickBot="1">
      <c r="B47" s="704"/>
      <c r="C47" s="705"/>
      <c r="D47" s="706"/>
      <c r="E47" s="706"/>
      <c r="F47" s="706"/>
      <c r="G47" s="706"/>
      <c r="H47" s="706"/>
      <c r="I47" s="706"/>
      <c r="J47" s="706"/>
      <c r="K47" s="706"/>
      <c r="L47" s="706"/>
      <c r="M47" s="706"/>
      <c r="N47" s="707"/>
    </row>
  </sheetData>
  <sheetProtection password="E7B2" sheet="1"/>
  <mergeCells count="40">
    <mergeCell ref="C22:C40"/>
    <mergeCell ref="D22:M24"/>
    <mergeCell ref="C6:M6"/>
    <mergeCell ref="E12:E13"/>
    <mergeCell ref="D12:D13"/>
    <mergeCell ref="D44:K44"/>
    <mergeCell ref="D41:K41"/>
    <mergeCell ref="C3:D3"/>
    <mergeCell ref="J3:L3"/>
    <mergeCell ref="E3:I3"/>
    <mergeCell ref="C5:M5"/>
    <mergeCell ref="F11:G11"/>
    <mergeCell ref="F9:G9"/>
    <mergeCell ref="H11:M11"/>
    <mergeCell ref="C9:C13"/>
    <mergeCell ref="C16:C21"/>
    <mergeCell ref="D16:M16"/>
    <mergeCell ref="F15:G15"/>
    <mergeCell ref="F14:G14"/>
    <mergeCell ref="H14:M14"/>
    <mergeCell ref="H15:M15"/>
    <mergeCell ref="H12:M13"/>
    <mergeCell ref="H10:M10"/>
    <mergeCell ref="H9:M9"/>
    <mergeCell ref="F12:G13"/>
    <mergeCell ref="I31:M31"/>
    <mergeCell ref="I30:M30"/>
    <mergeCell ref="I28:M29"/>
    <mergeCell ref="I27:M27"/>
    <mergeCell ref="I26:M26"/>
    <mergeCell ref="I25:M25"/>
    <mergeCell ref="F10:G10"/>
    <mergeCell ref="C41:C44"/>
    <mergeCell ref="D45:M45"/>
    <mergeCell ref="D46:M46"/>
    <mergeCell ref="I40:M40"/>
    <mergeCell ref="I39:M39"/>
    <mergeCell ref="I38:M38"/>
    <mergeCell ref="I35:M37"/>
    <mergeCell ref="I32:M34"/>
  </mergeCells>
  <hyperlinks>
    <hyperlink ref="E3:I3" location="'1.Home'!A1" display="Please review disclaimer on the Home tab."/>
    <hyperlink ref="I26" r:id="rId1" display="http://www.buildyourowncomputer.com/page/B/PROD/27561I"/>
    <hyperlink ref="I27" r:id="rId2" display="http://www.mwave.com/mwave/SKUSearch_v3.asp?px=FO&amp;scriteria=BA25034"/>
    <hyperlink ref="I28" r:id="rId3" display="http://www.ewiz.com/detail.php?name=PS-ZP480B&amp;src=FR&amp;pid=3a51e7d6cac4ce451c06dc2e175e1b3d82655995b565d23a3d2b2c86ae5fb6e3"/>
    <hyperlink ref="I30" r:id="rId4" display="http://www.buy.com/retail/product.asp?sku=212637436&amp;listingid=54498680"/>
    <hyperlink ref="I31" r:id="rId5" display="http://www.buy.com/retail/product.asp?sku=212637433&amp;listingid=54498681"/>
    <hyperlink ref="I32" r:id="rId6" display="http://www.provantage.com/fsp-group-fsp220-60le-80~7FSPG01V.htm"/>
    <hyperlink ref="I35" r:id="rId7" display="http://www.ewiz.com/detail.php?p=PS-SS300ET&amp;c=fr&amp;pid=3a51e7d6cac4ce451c06dc2e175e1b3d82655995b565d23a3d2b2c86ae5fb6e3"/>
    <hyperlink ref="I38" r:id="rId8" display="http://www.directron.com/spi2501uhb204.html?gsear=1"/>
    <hyperlink ref="I39" r:id="rId9" display="http://www.datacenterhardware.com/products/power-supplies-atx-pc-power-supplies-c-80_90/250w-atx12v-80plus-sparkle-power-supply-r-spi250ep-spi-retail-p-238"/>
    <hyperlink ref="I40" r:id="rId10" display="http://www.amazon.com/Thermaltake-W0315RU-Toughpower-Spedo-Supply/dp/B002JM1RPE"/>
    <hyperlink ref="H15" r:id="rId11" display="http://www.kingstonhydro.com/Commercial/Rates.aspx"/>
    <hyperlink ref="H15:M15" r:id="rId12" display="http://www.kingstonhydro.com/Commercial/Rates.aspx"/>
  </hyperlinks>
  <printOptions gridLines="1"/>
  <pageMargins left="0.7" right="0.7" top="0.75" bottom="0.75" header="0.3" footer="0.3"/>
  <pageSetup horizontalDpi="600" verticalDpi="600" orientation="landscape" scale="61" r:id="rId13"/>
  <headerFooter>
    <oddHeader>&amp;LECM010b - Energy efficient power supplies&amp;R&amp;A</oddHeader>
    <oddFooter>&amp;LLast modified by user: &amp;D&amp;RPage &amp;P of &amp;N</oddFooter>
  </headerFooter>
  <rowBreaks count="1" manualBreakCount="1">
    <brk id="46"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Seemann</dc:creator>
  <cp:keywords/>
  <dc:description/>
  <cp:lastModifiedBy>Matthew</cp:lastModifiedBy>
  <cp:lastPrinted>2010-09-17T03:44:16Z</cp:lastPrinted>
  <dcterms:created xsi:type="dcterms:W3CDTF">2010-02-05T18:27:18Z</dcterms:created>
  <dcterms:modified xsi:type="dcterms:W3CDTF">2010-10-03T18:30:07Z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