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456" windowWidth="24840" windowHeight="16520" activeTab="0"/>
  </bookViews>
  <sheets>
    <sheet name="Introduction" sheetId="1" r:id="rId1"/>
    <sheet name="Input Page" sheetId="2" r:id="rId2"/>
    <sheet name="Executive Summary" sheetId="3" r:id="rId3"/>
    <sheet name="Projected Savings" sheetId="4" r:id="rId4"/>
    <sheet name="Graphs" sheetId="5" r:id="rId5"/>
    <sheet name="Assumptions-References" sheetId="6" r:id="rId6"/>
  </sheets>
  <externalReferences>
    <externalReference r:id="rId9"/>
    <externalReference r:id="rId10"/>
    <externalReference r:id="rId11"/>
  </externalReferences>
  <definedNames/>
  <calcPr fullCalcOnLoad="1"/>
</workbook>
</file>

<file path=xl/sharedStrings.xml><?xml version="1.0" encoding="utf-8"?>
<sst xmlns="http://schemas.openxmlformats.org/spreadsheetml/2006/main" count="407" uniqueCount="266">
  <si>
    <t>&lt;http://www.preton.com/pdf/Preton_Environmental_whitepaper_1109.pdf#4&gt;</t>
  </si>
  <si>
    <t>* Assuming 20 laptops and 20 monitors</t>
  </si>
  <si>
    <t>At current Kingston Hydro Prices, this costs:</t>
  </si>
  <si>
    <t>per kW</t>
  </si>
  <si>
    <t>Commodity charge for the first 750 kW on a monthly basis</t>
  </si>
  <si>
    <t>Debt retirement charge</t>
  </si>
  <si>
    <t>Transmission network charge</t>
  </si>
  <si>
    <t>Transmission connection charge</t>
  </si>
  <si>
    <t>Non-competitive charge</t>
  </si>
  <si>
    <t>References</t>
  </si>
  <si>
    <t>Fuel Economy</t>
  </si>
  <si>
    <t>Motor Vehicle Fuel Consumption an Travel - RITA, BTS, USA Government, http://www.bts.gov/publications/national_transportation_statistics/html/table_04_09.html</t>
  </si>
  <si>
    <t>CO2 Calculator</t>
  </si>
  <si>
    <r>
      <rPr>
        <b/>
        <sz val="10"/>
        <color indexed="8"/>
        <rFont val="Calibri"/>
        <family val="2"/>
      </rPr>
      <t xml:space="preserve">Tree Canada - </t>
    </r>
    <r>
      <rPr>
        <sz val="10"/>
        <color indexed="8"/>
        <rFont val="Calibri"/>
        <family val="2"/>
      </rPr>
      <t>http://www.treecanada.ca/calculator/, accessed &lt;Oct. 24, 2009&gt;</t>
    </r>
  </si>
  <si>
    <t>Parking rates</t>
  </si>
  <si>
    <t>City of Ottawa, http://www.ottawa.ca/residents/parking/parking_lots/short_term_en.html</t>
  </si>
  <si>
    <t>Utility Rate</t>
  </si>
  <si>
    <t>Kingston Utilities, http://www.kingstonhydro.com/Commercial/Rates.aspx</t>
  </si>
  <si>
    <t>Average Commute</t>
  </si>
  <si>
    <t>Vital Signs Canada, http://www.vitalsignscanada.ca/rpt2008/table-XII-1.pdf</t>
  </si>
  <si>
    <t>Oil to gasoline ratio</t>
  </si>
  <si>
    <t>Gibson Consulting, http://www.gravmag.com/oilbarrel.shtml</t>
  </si>
  <si>
    <t>Power Sources</t>
  </si>
  <si>
    <t>Breakdown of Power Generation in Ontario in 2005</t>
  </si>
  <si>
    <r>
      <t xml:space="preserve">from http://www.powerauthority.on.ca/Report_Static/1139.htm, </t>
    </r>
    <r>
      <rPr>
        <b/>
        <sz val="11"/>
        <color indexed="8"/>
        <rFont val="Calibri"/>
        <family val="2"/>
      </rPr>
      <t>Ontario Power Authority</t>
    </r>
  </si>
  <si>
    <t>annually</t>
  </si>
  <si>
    <t>does not include monthly costs associated with receiving electrical, water, sewage and gas utilities services</t>
  </si>
  <si>
    <t>TOTAL ENVIRONMENTAL COST</t>
  </si>
  <si>
    <t>kg CO2</t>
  </si>
  <si>
    <t>and</t>
  </si>
  <si>
    <t>kg N2O</t>
  </si>
  <si>
    <t>With 5 employees telecommuting this is a savings of:</t>
  </si>
  <si>
    <t>per laptop</t>
  </si>
  <si>
    <t>per monitor</t>
  </si>
  <si>
    <t>per year</t>
  </si>
  <si>
    <t>TOTAL FINANCIAL SAVINGS</t>
  </si>
  <si>
    <t>TOTAL ENVIRONMENTAL SAVINGS</t>
  </si>
  <si>
    <t>kg/CO2</t>
  </si>
  <si>
    <t>Nuclear</t>
  </si>
  <si>
    <t>Renewable</t>
  </si>
  <si>
    <t>Natural Gas</t>
  </si>
  <si>
    <t>Coal</t>
  </si>
  <si>
    <t>Environmental Cost of Power Generation</t>
  </si>
  <si>
    <r>
      <t xml:space="preserve">The environemental cost of travelling by car is taken from the </t>
    </r>
    <r>
      <rPr>
        <b/>
        <sz val="10"/>
        <color indexed="8"/>
        <rFont val="Calibri"/>
        <family val="2"/>
      </rPr>
      <t xml:space="preserve">Department for Environment, Food and Rural Affairs (UK)  </t>
    </r>
  </si>
  <si>
    <t>(http://www.defra.gov.uk/environment/business/reporting/pdf/20090928-guidelines-ghg-conversion-factors.pdf) - &lt;recent as of Sept. 28, 2009&gt;</t>
  </si>
  <si>
    <t xml:space="preserve">Going Carbon Neutral: A Guide for Publishers (US Edition) by Guy Dauncey </t>
  </si>
  <si>
    <t>&lt;http://www.newsociety.com/Publishers%20CO2%20Template%20USA.pdf&gt; accessed on Feb. 2, 2010</t>
  </si>
  <si>
    <t>1 kWh =</t>
  </si>
  <si>
    <t>unknown</t>
  </si>
  <si>
    <t>Note: Net values were used for Natural Gas and Coal energy generation, which account for</t>
  </si>
  <si>
    <t>electrical losses (data unavailable for nuclear power generation)</t>
  </si>
  <si>
    <t>This gives an average for energy generated in Ontario:</t>
  </si>
  <si>
    <t>kg N2O*</t>
  </si>
  <si>
    <t>* Assuming nuclear power generation does not contribute</t>
  </si>
  <si>
    <t>a statistically significatn source of N2O emissions</t>
  </si>
  <si>
    <t>Energy Consumption per Office Appliance</t>
  </si>
  <si>
    <t>Assumptions:</t>
  </si>
  <si>
    <r>
      <t xml:space="preserve">from </t>
    </r>
    <r>
      <rPr>
        <b/>
        <sz val="11"/>
        <color indexed="8"/>
        <rFont val="Calibri"/>
        <family val="2"/>
      </rPr>
      <t>EU Energy Star OnlineEnergy Calculator</t>
    </r>
  </si>
  <si>
    <t>&lt;http://www.eu-energystar.org/en/en_008b.shtml&gt;</t>
  </si>
  <si>
    <t>6 months air conditioning</t>
  </si>
  <si>
    <t>6 hr on/day</t>
  </si>
  <si>
    <t>13-15" screen portable laptop</t>
  </si>
  <si>
    <t>2 hr standby/day</t>
  </si>
  <si>
    <t>kWh/year</t>
  </si>
  <si>
    <t>16 hr off/day</t>
  </si>
  <si>
    <t>Small Server</t>
  </si>
  <si>
    <t>per server</t>
  </si>
  <si>
    <t>17" LCD System Monitor</t>
  </si>
  <si>
    <t>Workgroup Colour Laser Printer, Duplex, 22 pages per minute</t>
  </si>
  <si>
    <t>per printer</t>
  </si>
  <si>
    <t>15 000 black and white pages per year</t>
  </si>
  <si>
    <t>5 000 colour pages per year</t>
  </si>
  <si>
    <r>
      <t xml:space="preserve">from "Environmental issues associated with toner and ink usage." </t>
    </r>
    <r>
      <rPr>
        <b/>
        <sz val="11"/>
        <color indexed="8"/>
        <rFont val="Calibri"/>
        <family val="2"/>
      </rPr>
      <t>Preton, Ltd.</t>
    </r>
  </si>
  <si>
    <t>TOTAL POWER CONSUMPTION*</t>
  </si>
  <si>
    <t>Cost of internet per employee (Business internet package): $192 per month (tax incl.) - $2302 per year</t>
  </si>
  <si>
    <t>REFERENCE:</t>
  </si>
  <si>
    <t>Average round-trip commuting distance per employee (km)</t>
  </si>
  <si>
    <t>11. Distance of average round-trip daily commute</t>
  </si>
  <si>
    <t>COSTS</t>
  </si>
  <si>
    <t>Phone Usage</t>
  </si>
  <si>
    <t>TOTAL COST TO EMPLOYER PER TELECOMMUTER</t>
  </si>
  <si>
    <t>SAVINGS PER TELECOMMUTER</t>
  </si>
  <si>
    <t>Total Benefits Per Telecommuter</t>
  </si>
  <si>
    <t>TOTAL BENEFITS TO EMPLOYER</t>
  </si>
  <si>
    <t>Total Cash Outflow</t>
  </si>
  <si>
    <t>Cash Inflow</t>
  </si>
  <si>
    <t>Net Cash Flow</t>
  </si>
  <si>
    <t>Cumulative Net Cash Flow</t>
  </si>
  <si>
    <t>Risk-free rate of return</t>
  </si>
  <si>
    <t>Discounted Cash flow</t>
  </si>
  <si>
    <t>Cumulative Discounted Cash Flow</t>
  </si>
  <si>
    <t>Total gas saved (L)</t>
  </si>
  <si>
    <t>Total CO2 Reduction (kg)</t>
  </si>
  <si>
    <t>Gas saved per employee (L)</t>
  </si>
  <si>
    <t>Barrels of Oil Conserved (barrels)</t>
  </si>
  <si>
    <t>TOTAL FINANCIAL COST</t>
  </si>
  <si>
    <t>(due to office equipment power consumption)</t>
  </si>
  <si>
    <t>In addition to this, a home hardware package is provided to those employees that telecommute, which includes a mouse, keyboard, and external monitor and amounts to $570.</t>
  </si>
  <si>
    <t xml:space="preserve">A one-time training cost of $30 per employee is estimated to educate them about the software involved through workshops and info sessions. </t>
  </si>
  <si>
    <t>http://www.shaw.ca/en-ca/ProductsServices/Business/Internet/</t>
  </si>
  <si>
    <t>Year 6</t>
  </si>
  <si>
    <t>Year 7</t>
  </si>
  <si>
    <t>Year 8</t>
  </si>
  <si>
    <t>Year 9</t>
  </si>
  <si>
    <t>Year 10</t>
  </si>
  <si>
    <t xml:space="preserve">Telecommuting allows for workers to perform their jobs from home so that the business can reduce office space allowing cubicles to be shared on alternating days. Employees will be able to greatly reduce their fuel consumption by not needing to commute to work each day of the week. </t>
  </si>
  <si>
    <t>The dynamic example below is a summarised version of the effects stemming from implementing a telecommuting program in the workplace.</t>
  </si>
  <si>
    <t>The average cost of traveling by car is taken to be $0.52/km.</t>
  </si>
  <si>
    <t>Telecommuting software packages are assumed to be provided to each employee by the company, which is bought at a bundle license package at $660/year.</t>
  </si>
  <si>
    <t xml:space="preserve">Assume that all the employees of your organization travel to and fro the workplace on a daily basis, and you would like to explore the potential savings that your company can benefit from through the use of telecommuting. </t>
  </si>
  <si>
    <t>Your current company hires 20 employees, out of which 5 telecommute on a regular basis. The average commuting distance is estimated to be 100 km.</t>
  </si>
  <si>
    <t>If assumptions in this model are not in accordance with your company, please  change the projections in the green cells.</t>
  </si>
  <si>
    <t>14.</t>
  </si>
  <si>
    <t>16.</t>
  </si>
  <si>
    <t>ECM focus</t>
  </si>
  <si>
    <t>Telecommuting software packages are to be provided to each employee, which is bought at a bundle license package at $660/year.</t>
  </si>
  <si>
    <t>Cumulative net cash flow ($)</t>
  </si>
  <si>
    <t>Net cash flow ($)</t>
  </si>
  <si>
    <t>Distance not driven (km)</t>
  </si>
  <si>
    <t>http://www.eia.doe.gov/emeu/consumptionbriefs/cbecs/pbawebsite/office/office_howuseenergy.htm</t>
  </si>
  <si>
    <t>An employee is expected to work for 5 days a week, 52 weeks in a year, and not on holidays, which amounts to a total of 240 days in a year.</t>
  </si>
  <si>
    <t>Cumulative CO2 Savings (kg)</t>
  </si>
  <si>
    <t>Year 7</t>
  </si>
  <si>
    <t>$1.51/sqft</t>
  </si>
  <si>
    <t>10. Energy per square foot in office building</t>
  </si>
  <si>
    <t>Environmental impact:</t>
  </si>
  <si>
    <t>Baseline</t>
  </si>
  <si>
    <t>Year 1</t>
  </si>
  <si>
    <t>Year 2</t>
  </si>
  <si>
    <t>Year 3</t>
  </si>
  <si>
    <t>CO2 reduction per employee (kg)</t>
  </si>
  <si>
    <t>For additional information on assumptions and details on calculations, please refer to the 'Assumptions-References' page:</t>
  </si>
  <si>
    <t>Summary of environmental and financial savings from telecommuting:</t>
  </si>
  <si>
    <t>Projected Savings</t>
  </si>
  <si>
    <t>Graphs</t>
  </si>
  <si>
    <t>For furthur information, please refer to:</t>
  </si>
  <si>
    <t>The risk free rates of return employed for discounting in this spreadsheet are as follows:</t>
  </si>
  <si>
    <t>15.</t>
  </si>
  <si>
    <t xml:space="preserve"> </t>
  </si>
  <si>
    <t>17.</t>
  </si>
  <si>
    <t>Projected savings over 10 years:</t>
  </si>
  <si>
    <t>Year 6</t>
  </si>
  <si>
    <t>Year 6</t>
  </si>
  <si>
    <t>Year 7</t>
  </si>
  <si>
    <t>Year 7</t>
  </si>
  <si>
    <t>Year 8</t>
  </si>
  <si>
    <t>Year 8</t>
  </si>
  <si>
    <t>Year 9</t>
  </si>
  <si>
    <t>Year 9</t>
  </si>
  <si>
    <t>Year 10</t>
  </si>
  <si>
    <t>Year 10</t>
  </si>
  <si>
    <t>Please refer to 'projected savings' and 'graphs' tabs at the bottom of this spreadsheet for further details of the respective financial impact to your company.</t>
  </si>
  <si>
    <t>9. Increased Effectiveness Factor</t>
  </si>
  <si>
    <t xml:space="preserve">    Organizational Effectiveness Factor</t>
  </si>
  <si>
    <t xml:space="preserve">    Decreased Turnover Factor</t>
  </si>
  <si>
    <t xml:space="preserve">    Decreased Sick Leave Factor</t>
  </si>
  <si>
    <t>REFERENCE:</t>
  </si>
  <si>
    <t>12. Vehicle Fuel Economy</t>
  </si>
  <si>
    <t>13. Electricity Costs</t>
  </si>
  <si>
    <t>http://www.cra-arc.gc.ca/tx/bsnss/tpcs/pyrll/bnfts/tmbl/llwnc/rts-eng.html</t>
  </si>
  <si>
    <t>In order to model projected savings for your company, please input data through the 'Input page' tab at the bottom of this spreadsheet, OR</t>
  </si>
  <si>
    <t>Assumptions-References</t>
  </si>
  <si>
    <t>Input Page</t>
  </si>
  <si>
    <t>For this reason, Queen's University and/or participants of the "Green IT" Project cannot be held responsible for any mistakes or deficiencies in the data or calculations.</t>
  </si>
  <si>
    <t>Based on how many employees would willingly telecommute or that you would permit to do so, this could be a high-impact savings practice that could be of great benefit to your company.</t>
  </si>
  <si>
    <t>Year 4</t>
  </si>
  <si>
    <t>Office space is an expensive portion of the costs of running a business in today's competitive economy and transportation costs for employees greatly impact their total income. These can be reduced through the techniques of telecommuting in the workplace.</t>
  </si>
  <si>
    <t>- It is assumed that there is perfect sharing of resources such as office space and parking. While this may not be the actual case, optimization of these resources is strongly encouraged.</t>
  </si>
  <si>
    <t>Mouse</t>
  </si>
  <si>
    <t>Annual Teleconferincing Software License</t>
  </si>
  <si>
    <t>TOTAL COST TO EMPLOYER</t>
  </si>
  <si>
    <t>*</t>
  </si>
  <si>
    <t>1-year</t>
  </si>
  <si>
    <t>2-year</t>
  </si>
  <si>
    <t>3-year</t>
  </si>
  <si>
    <t>4-year</t>
  </si>
  <si>
    <t>5-year</t>
  </si>
  <si>
    <t xml:space="preserve">which are T-bill or Canadian Bond rates on September 23rd, 2009 taken from Bank of Canada's webpage. </t>
  </si>
  <si>
    <t>Baseline Annual</t>
  </si>
  <si>
    <t>Equipment</t>
  </si>
  <si>
    <t>Input your Data for Reducing Office Footprint with Telecommuting</t>
  </si>
  <si>
    <t>Parking</t>
  </si>
  <si>
    <t>- We have assumed that all employees would normally travel to work by car.</t>
  </si>
  <si>
    <t>- It is assumed that the home office space incurs no extra cost to the employer or the employee and that there is no increase in the home embodied energy due to the addition of a home office.</t>
  </si>
  <si>
    <t>Here are some examples of the base assumptions we have made in our model:</t>
  </si>
  <si>
    <t xml:space="preserve">It is mandatory to input data into the yellow cells below. </t>
  </si>
  <si>
    <t>Example:</t>
  </si>
  <si>
    <t>Car</t>
  </si>
  <si>
    <t>Disclaimer:</t>
  </si>
  <si>
    <t>We make no warranties of any kind, express or implied, about the completeness, accuracy, or reliability of the data or calculations.</t>
  </si>
  <si>
    <t>Instructions:</t>
  </si>
  <si>
    <t>Average Telecommuter Salary</t>
  </si>
  <si>
    <t>Direct Costs</t>
  </si>
  <si>
    <t>One Time</t>
  </si>
  <si>
    <t>Selection and Training</t>
  </si>
  <si>
    <t>Increased Employee Effectiveness</t>
  </si>
  <si>
    <t>Average 15% relative to non-telecommuters @ 1.5 days/week</t>
  </si>
  <si>
    <t>Increased Organizational Effectiveness</t>
  </si>
  <si>
    <t>Average about 2%</t>
  </si>
  <si>
    <t>Decreased Turnover Rate</t>
  </si>
  <si>
    <t>Equivalent to 5% of salary in search &amp; training costs avoided</t>
  </si>
  <si>
    <t>Reduced Parking Requirements</t>
  </si>
  <si>
    <t>Office Space Savings</t>
  </si>
  <si>
    <t>Decreased Air Pollution</t>
  </si>
  <si>
    <t>Increased Competitiveness</t>
  </si>
  <si>
    <t>kWh</t>
  </si>
  <si>
    <t>Payback</t>
  </si>
  <si>
    <t>IRR</t>
  </si>
  <si>
    <t>Telecommuting</t>
  </si>
  <si>
    <t>liters</t>
  </si>
  <si>
    <t>Net Cash Flow (CAD)</t>
  </si>
  <si>
    <t>Cumulative Net cash flow</t>
  </si>
  <si>
    <t>Annual CO2 Savings (kg)</t>
  </si>
  <si>
    <t>Number of Employees</t>
  </si>
  <si>
    <t>[sqft]</t>
  </si>
  <si>
    <t>km</t>
  </si>
  <si>
    <t>L/100km</t>
  </si>
  <si>
    <t>$/kWh</t>
  </si>
  <si>
    <t>Training Costs</t>
  </si>
  <si>
    <t>Home Office Hardware</t>
  </si>
  <si>
    <t>Monitor</t>
  </si>
  <si>
    <t>Keyboard</t>
  </si>
  <si>
    <t>Cost Per Square Foot of Office Space</t>
  </si>
  <si>
    <t>Baseline</t>
  </si>
  <si>
    <t>Year 1</t>
  </si>
  <si>
    <t>Year 2</t>
  </si>
  <si>
    <t>Year 3</t>
  </si>
  <si>
    <t>Year 4</t>
  </si>
  <si>
    <t>Year 5</t>
  </si>
  <si>
    <t>Cost of Internet Per Employee</t>
  </si>
  <si>
    <t>Decreased Sick Leave Factor</t>
  </si>
  <si>
    <t>The following are the per km CO2 emissions of different modes of transportation (in kgs):</t>
  </si>
  <si>
    <t>The average mileage of employee vehicle</t>
  </si>
  <si>
    <t>Car(km/L)</t>
  </si>
  <si>
    <t>The average cost of travelling (per km) for different modes of travel are as follows:</t>
  </si>
  <si>
    <r>
      <t xml:space="preserve">The cost of travelling by car is taken from </t>
    </r>
    <r>
      <rPr>
        <b/>
        <sz val="10"/>
        <color indexed="8"/>
        <rFont val="Calibri"/>
        <family val="2"/>
      </rPr>
      <t xml:space="preserve">Canada Revenue Agency  </t>
    </r>
  </si>
  <si>
    <t xml:space="preserve">The amount of vehicle grade gasoline refined from a barrel of oil </t>
  </si>
  <si>
    <t>Total Annual Work Days</t>
  </si>
  <si>
    <t>change --&gt;</t>
  </si>
  <si>
    <t xml:space="preserve">These calculations do not take into account any government incentives to encourage environmental sustainability; </t>
  </si>
  <si>
    <t>paybacks may increase due to incentives.</t>
  </si>
  <si>
    <t>The cost of travelling by car is $0.52/km for first 5000 kms and $0.46/km for every km after first 5000 kms.</t>
  </si>
  <si>
    <t>Increase in productivity due to employees being able to work on some of the days when they would have otherwise called in sick.</t>
  </si>
  <si>
    <t>Home Internet Subscription</t>
  </si>
  <si>
    <t>Telecommuting Software License Fees</t>
  </si>
  <si>
    <t>Subsidization of Employee Commuting Costs</t>
  </si>
  <si>
    <t>Marginal Lighting Cost</t>
  </si>
  <si>
    <t>Marginal Heating and Cooling Cost</t>
  </si>
  <si>
    <t>Phone</t>
  </si>
  <si>
    <t>8. It is assumed that during the regular work year, there are 5 public holidays, 5 sick days, and 10 days of personal holidays</t>
  </si>
  <si>
    <t>ASSUMPTIONS AND REFERENCES</t>
  </si>
  <si>
    <t>http://panel.telecommutect.com/eval/index.php/calc</t>
  </si>
  <si>
    <t>5. It is assumed that every non-telecommuting employee will be working 5 days a week, 52 weeks a year except statuary holidays.</t>
  </si>
  <si>
    <t>6.  Telecommuting employees will take a furthur 2 days out of every week to work from home.</t>
  </si>
  <si>
    <t>7. Cost of Parking is assumed to be 1200 $/yr</t>
  </si>
  <si>
    <t>http://en.wikipedia.org/wiki/List_of_statutory_minimum_employment_leave_by_country</t>
  </si>
  <si>
    <t>2. It is assumed that the home office space incurs no extra cost to the employer or the employee and that there is no increase in the home embodied energy due to the addition of a home office.</t>
  </si>
  <si>
    <t>3. It is assumed that there is perfect sharing of resources such as office space and parking. While this may not be the actual case, optimization of these resources is strongly encouraged.</t>
  </si>
  <si>
    <t>4. It is assumed that a direct relationship exists between the amount of employees and their associated costs.</t>
  </si>
  <si>
    <t>Telecommuting is an extremely effective way of reducing operating costs for your company, as well as decreasing it's carbon footprint . This tool allows you to explore the savings from substituting telecommuting for some office work tasks that would normally require employees traveling from home to your office.</t>
  </si>
  <si>
    <t>The information provided here is for informational purposes only. By no means is any information presented herein intended to substitute for the advice which may be provided to you by a professional.</t>
  </si>
  <si>
    <t>1. It is acknowledged that telecommuting is limited by an inherent need for certain work tasks to be performed in an office environment.</t>
  </si>
  <si>
    <t>Average Number of Days Telecommuting Per Year</t>
  </si>
  <si>
    <t>Number of Workdays Per Year</t>
  </si>
  <si>
    <t>Number of Employees Telecommuting</t>
  </si>
  <si>
    <t>Square Footage Office Space Per Employee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</si>
</sst>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Red]\-&quot;$&quot;#,##0.00"/>
    <numFmt numFmtId="166" formatCode="&quot;$&quot;#,##0.00"/>
    <numFmt numFmtId="167" formatCode="&quot;$&quot;#,##0.0"/>
    <numFmt numFmtId="168" formatCode="&quot;$&quot;#,##0"/>
    <numFmt numFmtId="169" formatCode="0.0"/>
    <numFmt numFmtId="170" formatCode="General"/>
    <numFmt numFmtId="171" formatCode="&quot;$&quot;#,##0.00"/>
    <numFmt numFmtId="172" formatCode="&quot;$&quot;#,##0;[Red]\-&quot;$&quot;#,##0"/>
    <numFmt numFmtId="173" formatCode="&quot;$&quot;#,##0.00;[Red]\-&quot;$&quot;#,##0.00"/>
    <numFmt numFmtId="174" formatCode="&quot;$&quot;#,##0.00"/>
    <numFmt numFmtId="175" formatCode="#,##0.0000"/>
    <numFmt numFmtId="176" formatCode="&quot;$&quot;#,##0.0000"/>
  </numFmts>
  <fonts count="20">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sz val="10"/>
      <color indexed="8"/>
      <name val="Calibri"/>
      <family val="2"/>
    </font>
    <font>
      <b/>
      <sz val="10"/>
      <color indexed="8"/>
      <name val="Calibri"/>
      <family val="2"/>
    </font>
    <font>
      <b/>
      <sz val="12"/>
      <color indexed="8"/>
      <name val="Calibri"/>
      <family val="2"/>
    </font>
    <font>
      <u val="single"/>
      <sz val="11"/>
      <color indexed="8"/>
      <name val="Calibri"/>
      <family val="2"/>
    </font>
    <font>
      <sz val="8"/>
      <name val="Verdana"/>
      <family val="0"/>
    </font>
    <font>
      <sz val="8"/>
      <color indexed="8"/>
      <name val="Calibri"/>
      <family val="2"/>
    </font>
    <font>
      <u val="single"/>
      <sz val="11"/>
      <color indexed="12"/>
      <name val="Calibri"/>
      <family val="2"/>
    </font>
    <font>
      <sz val="9"/>
      <color indexed="8"/>
      <name val="Calibri"/>
      <family val="2"/>
    </font>
    <font>
      <b/>
      <sz val="9"/>
      <color indexed="8"/>
      <name val="Calibri"/>
      <family val="2"/>
    </font>
    <font>
      <b/>
      <sz val="14"/>
      <color indexed="8"/>
      <name val="Calibri"/>
      <family val="0"/>
    </font>
    <font>
      <sz val="11"/>
      <color indexed="10"/>
      <name val="Calibri"/>
      <family val="2"/>
    </font>
    <font>
      <u val="single"/>
      <sz val="11"/>
      <color indexed="61"/>
      <name val="Calibri"/>
      <family val="2"/>
    </font>
    <font>
      <b/>
      <u val="single"/>
      <sz val="18"/>
      <color indexed="8"/>
      <name val="Calibri"/>
      <family val="0"/>
    </font>
    <font>
      <u val="single"/>
      <sz val="18"/>
      <color indexed="8"/>
      <name val="Calibri"/>
      <family val="0"/>
    </font>
    <font>
      <b/>
      <u val="single"/>
      <sz val="11"/>
      <color indexed="8"/>
      <name val="Calibri"/>
      <family val="2"/>
    </font>
  </fonts>
  <fills count="12">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27"/>
        <bgColor indexed="64"/>
      </patternFill>
    </fill>
    <fill>
      <patternFill patternType="solid">
        <fgColor indexed="55"/>
        <bgColor indexed="64"/>
      </patternFill>
    </fill>
    <fill>
      <patternFill patternType="solid">
        <fgColor indexed="31"/>
        <bgColor indexed="64"/>
      </patternFill>
    </fill>
    <fill>
      <patternFill patternType="solid">
        <fgColor indexed="23"/>
        <bgColor indexed="64"/>
      </patternFill>
    </fill>
    <fill>
      <patternFill patternType="solid">
        <fgColor indexed="51"/>
        <bgColor indexed="64"/>
      </patternFill>
    </fill>
    <fill>
      <patternFill patternType="solid">
        <fgColor indexed="50"/>
        <bgColor indexed="64"/>
      </patternFill>
    </fill>
    <fill>
      <patternFill patternType="solid">
        <fgColor indexed="52"/>
        <bgColor indexed="64"/>
      </patternFill>
    </fill>
  </fills>
  <borders count="55">
    <border>
      <left/>
      <right/>
      <top/>
      <bottom/>
      <diagonal/>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style="hair"/>
      <top style="medium"/>
      <bottom style="medium"/>
    </border>
    <border>
      <left style="hair"/>
      <right style="hair"/>
      <top style="medium"/>
      <bottom style="medium"/>
    </border>
    <border>
      <left style="hair"/>
      <right style="hair"/>
      <top style="medium"/>
      <bottom>
        <color indexed="63"/>
      </bottom>
    </border>
    <border>
      <left style="hair"/>
      <right style="medium"/>
      <top style="medium"/>
      <bottom>
        <color indexed="63"/>
      </bottom>
    </border>
    <border>
      <left style="hair"/>
      <right style="medium"/>
      <top style="medium"/>
      <bottom style="medium"/>
    </border>
    <border>
      <left style="medium"/>
      <right style="medium"/>
      <top style="thin"/>
      <bottom style="medium"/>
    </border>
    <border>
      <left>
        <color indexed="63"/>
      </left>
      <right style="medium"/>
      <top style="thin"/>
      <bottom>
        <color indexed="63"/>
      </bottom>
    </border>
    <border>
      <left style="medium"/>
      <right style="hair"/>
      <top style="hair"/>
      <bottom style="hair"/>
    </border>
    <border>
      <left style="hair"/>
      <right style="hair"/>
      <top style="hair"/>
      <bottom style="hair"/>
    </border>
    <border>
      <left style="hair"/>
      <right style="medium"/>
      <top style="hair"/>
      <bottom>
        <color indexed="63"/>
      </bottom>
    </border>
    <border>
      <left style="hair"/>
      <right>
        <color indexed="63"/>
      </right>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color indexed="63"/>
      </top>
      <bottom style="hair"/>
    </border>
    <border>
      <left style="hair"/>
      <right style="hair"/>
      <top>
        <color indexed="63"/>
      </top>
      <bottom style="hair"/>
    </border>
    <border>
      <left style="hair"/>
      <right style="medium"/>
      <top style="medium"/>
      <bottom style="hair"/>
    </border>
    <border>
      <left style="hair"/>
      <right style="medium"/>
      <top>
        <color indexed="63"/>
      </top>
      <bottom style="hair"/>
    </border>
    <border>
      <left style="medium"/>
      <right style="hair"/>
      <top style="hair"/>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0" fontId="0" fillId="2" borderId="0" xfId="0" applyFill="1" applyAlignment="1">
      <alignment horizontal="center"/>
    </xf>
    <xf numFmtId="0" fontId="5" fillId="2" borderId="0" xfId="0" applyFont="1" applyFill="1" applyAlignment="1">
      <alignment/>
    </xf>
    <xf numFmtId="0" fontId="6" fillId="3" borderId="1" xfId="0" applyFont="1" applyFill="1" applyBorder="1" applyAlignment="1">
      <alignment horizontal="center"/>
    </xf>
    <xf numFmtId="0" fontId="0" fillId="2" borderId="0" xfId="0" applyFont="1" applyFill="1" applyAlignment="1">
      <alignment horizontal="center"/>
    </xf>
    <xf numFmtId="0" fontId="0" fillId="2" borderId="0" xfId="0" applyFill="1" applyAlignment="1">
      <alignment horizontal="center" vertical="center"/>
    </xf>
    <xf numFmtId="0" fontId="8"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2" xfId="0" applyBorder="1" applyAlignment="1">
      <alignment/>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xf>
    <xf numFmtId="0" fontId="0" fillId="0" borderId="1" xfId="0" applyBorder="1" applyAlignment="1">
      <alignment horizontal="center"/>
    </xf>
    <xf numFmtId="0" fontId="0" fillId="4"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4" borderId="7"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4" borderId="10" xfId="0" applyFill="1" applyBorder="1" applyAlignment="1">
      <alignment horizontal="center"/>
    </xf>
    <xf numFmtId="0" fontId="0" fillId="5" borderId="0" xfId="0" applyFill="1" applyBorder="1" applyAlignment="1">
      <alignment horizontal="center"/>
    </xf>
    <xf numFmtId="0" fontId="0" fillId="5" borderId="11" xfId="0" applyFill="1" applyBorder="1" applyAlignment="1">
      <alignment horizontal="center"/>
    </xf>
    <xf numFmtId="166" fontId="0" fillId="4" borderId="4" xfId="0" applyNumberFormat="1" applyFill="1" applyBorder="1" applyAlignment="1">
      <alignment horizontal="center"/>
    </xf>
    <xf numFmtId="166" fontId="0" fillId="5" borderId="5" xfId="0" applyNumberFormat="1" applyFill="1" applyBorder="1" applyAlignment="1">
      <alignment horizontal="center"/>
    </xf>
    <xf numFmtId="166" fontId="0" fillId="5" borderId="6" xfId="0" applyNumberFormat="1" applyFill="1" applyBorder="1" applyAlignment="1">
      <alignment horizontal="center"/>
    </xf>
    <xf numFmtId="0" fontId="0" fillId="0" borderId="0" xfId="0" applyAlignment="1">
      <alignment/>
    </xf>
    <xf numFmtId="0" fontId="0" fillId="0" borderId="0" xfId="0" applyAlignment="1">
      <alignment/>
    </xf>
    <xf numFmtId="0" fontId="0" fillId="2" borderId="0" xfId="0" applyFont="1" applyFill="1" applyAlignment="1">
      <alignment/>
    </xf>
    <xf numFmtId="0" fontId="0" fillId="2" borderId="0" xfId="0" applyFill="1" applyAlignment="1">
      <alignment/>
    </xf>
    <xf numFmtId="0" fontId="0" fillId="4" borderId="0" xfId="0" applyFill="1" applyAlignment="1">
      <alignment/>
    </xf>
    <xf numFmtId="0" fontId="4" fillId="0" borderId="0" xfId="0" applyFont="1" applyAlignment="1">
      <alignment/>
    </xf>
    <xf numFmtId="0" fontId="5" fillId="2" borderId="0" xfId="0" applyFont="1" applyFill="1" applyAlignment="1">
      <alignment/>
    </xf>
    <xf numFmtId="0" fontId="6" fillId="0" borderId="0" xfId="0" applyFont="1" applyFill="1" applyBorder="1" applyAlignment="1">
      <alignment horizontal="center"/>
    </xf>
    <xf numFmtId="0" fontId="5" fillId="2" borderId="0" xfId="0" applyFont="1" applyFill="1" applyAlignment="1">
      <alignment horizontal="center"/>
    </xf>
    <xf numFmtId="0" fontId="5" fillId="0" borderId="0" xfId="0" applyFont="1" applyFill="1" applyBorder="1" applyAlignment="1">
      <alignment horizontal="center"/>
    </xf>
    <xf numFmtId="0" fontId="5" fillId="2" borderId="0" xfId="0" applyFont="1" applyFill="1" applyAlignment="1">
      <alignment/>
    </xf>
    <xf numFmtId="0" fontId="5" fillId="2" borderId="0" xfId="0" applyFont="1" applyFill="1" applyAlignment="1">
      <alignment horizontal="left"/>
    </xf>
    <xf numFmtId="0" fontId="0" fillId="2" borderId="0" xfId="0" applyFont="1" applyFill="1" applyAlignment="1">
      <alignment/>
    </xf>
    <xf numFmtId="2" fontId="0" fillId="6" borderId="1" xfId="0" applyNumberFormat="1" applyFont="1" applyFill="1" applyBorder="1" applyAlignment="1">
      <alignment horizontal="center"/>
    </xf>
    <xf numFmtId="0" fontId="0" fillId="0" borderId="0" xfId="0" applyFill="1" applyBorder="1" applyAlignment="1">
      <alignment horizontal="center"/>
    </xf>
    <xf numFmtId="167" fontId="5" fillId="0" borderId="0" xfId="0" applyNumberFormat="1" applyFont="1" applyFill="1" applyBorder="1" applyAlignment="1">
      <alignment horizontal="left"/>
    </xf>
    <xf numFmtId="0" fontId="5" fillId="0" borderId="0" xfId="0" applyFont="1" applyFill="1" applyBorder="1" applyAlignment="1">
      <alignment/>
    </xf>
    <xf numFmtId="0" fontId="5" fillId="6" borderId="1" xfId="0" applyFont="1" applyFill="1" applyBorder="1" applyAlignment="1">
      <alignment horizontal="center"/>
    </xf>
    <xf numFmtId="0" fontId="5" fillId="2" borderId="0" xfId="0" applyFont="1" applyFill="1" applyBorder="1" applyAlignment="1">
      <alignment horizontal="center"/>
    </xf>
    <xf numFmtId="0" fontId="0" fillId="4" borderId="0" xfId="0" applyFill="1" applyBorder="1" applyAlignment="1">
      <alignment horizontal="center"/>
    </xf>
    <xf numFmtId="0" fontId="0" fillId="7" borderId="12" xfId="0" applyFill="1" applyBorder="1" applyAlignment="1">
      <alignment/>
    </xf>
    <xf numFmtId="0" fontId="0" fillId="7" borderId="0" xfId="0" applyFill="1" applyBorder="1" applyAlignment="1">
      <alignment/>
    </xf>
    <xf numFmtId="0" fontId="0" fillId="7" borderId="13" xfId="0" applyFill="1" applyBorder="1" applyAlignment="1">
      <alignment/>
    </xf>
    <xf numFmtId="0" fontId="0" fillId="7" borderId="8" xfId="0" applyFill="1" applyBorder="1" applyAlignment="1">
      <alignment/>
    </xf>
    <xf numFmtId="0" fontId="0" fillId="0" borderId="0" xfId="0" applyAlignment="1">
      <alignment/>
    </xf>
    <xf numFmtId="0" fontId="0" fillId="7" borderId="14" xfId="0" applyFill="1" applyBorder="1" applyAlignment="1">
      <alignment/>
    </xf>
    <xf numFmtId="0" fontId="0" fillId="7" borderId="5" xfId="0" applyFill="1" applyBorder="1" applyAlignment="1">
      <alignment/>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168" fontId="12" fillId="2" borderId="14" xfId="0" applyNumberFormat="1" applyFont="1" applyFill="1" applyBorder="1" applyAlignment="1">
      <alignment horizontal="center" vertical="center"/>
    </xf>
    <xf numFmtId="168" fontId="12" fillId="2" borderId="1" xfId="0" applyNumberFormat="1" applyFont="1" applyFill="1" applyBorder="1" applyAlignment="1">
      <alignment horizontal="center" vertical="center"/>
    </xf>
    <xf numFmtId="168" fontId="12" fillId="2" borderId="15" xfId="0" applyNumberFormat="1" applyFont="1" applyFill="1" applyBorder="1" applyAlignment="1">
      <alignment horizontal="center" vertical="center"/>
    </xf>
    <xf numFmtId="169" fontId="12" fillId="8" borderId="1" xfId="0" applyNumberFormat="1" applyFont="1" applyFill="1" applyBorder="1" applyAlignment="1">
      <alignment horizontal="center"/>
    </xf>
    <xf numFmtId="169" fontId="12" fillId="2" borderId="1" xfId="0" applyNumberFormat="1" applyFont="1" applyFill="1" applyBorder="1" applyAlignment="1">
      <alignment horizontal="center"/>
    </xf>
    <xf numFmtId="0" fontId="0" fillId="0" borderId="0" xfId="0" applyFill="1" applyAlignment="1">
      <alignment/>
    </xf>
    <xf numFmtId="0" fontId="0" fillId="0" borderId="8" xfId="0" applyBorder="1" applyAlignment="1">
      <alignment/>
    </xf>
    <xf numFmtId="0" fontId="0" fillId="7" borderId="6" xfId="0" applyFill="1" applyBorder="1" applyAlignment="1">
      <alignment/>
    </xf>
    <xf numFmtId="0" fontId="0" fillId="7" borderId="11" xfId="0" applyFill="1" applyBorder="1" applyAlignment="1">
      <alignment/>
    </xf>
    <xf numFmtId="0" fontId="0" fillId="7" borderId="9" xfId="0" applyFill="1" applyBorder="1" applyAlignment="1">
      <alignment/>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168" fontId="12" fillId="2" borderId="14" xfId="0" applyNumberFormat="1" applyFont="1" applyFill="1" applyBorder="1" applyAlignment="1">
      <alignment horizontal="center" vertical="center"/>
    </xf>
    <xf numFmtId="0" fontId="0" fillId="0" borderId="0" xfId="0" applyAlignment="1">
      <alignment/>
    </xf>
    <xf numFmtId="168" fontId="12" fillId="2" borderId="13" xfId="0" applyNumberFormat="1" applyFont="1" applyFill="1" applyBorder="1" applyAlignment="1">
      <alignment horizontal="center" vertical="center"/>
    </xf>
    <xf numFmtId="0" fontId="10" fillId="2" borderId="0" xfId="0" applyFont="1" applyFill="1" applyAlignment="1">
      <alignment/>
    </xf>
    <xf numFmtId="0" fontId="10" fillId="2" borderId="0" xfId="0" applyFont="1" applyFill="1" applyAlignment="1">
      <alignment/>
    </xf>
    <xf numFmtId="0" fontId="0" fillId="9" borderId="0" xfId="0" applyFill="1" applyAlignment="1">
      <alignment/>
    </xf>
    <xf numFmtId="9" fontId="0" fillId="9" borderId="0" xfId="0" applyNumberFormat="1" applyFill="1" applyAlignment="1">
      <alignment/>
    </xf>
    <xf numFmtId="0" fontId="4" fillId="9" borderId="16" xfId="0" applyFont="1" applyFill="1" applyBorder="1" applyAlignment="1">
      <alignment horizontal="center"/>
    </xf>
    <xf numFmtId="0" fontId="14" fillId="0" borderId="0" xfId="0" applyFont="1" applyAlignment="1">
      <alignment/>
    </xf>
    <xf numFmtId="166" fontId="6" fillId="6" borderId="15" xfId="0" applyNumberFormat="1" applyFont="1" applyFill="1" applyBorder="1" applyAlignment="1">
      <alignment horizontal="center"/>
    </xf>
    <xf numFmtId="166" fontId="6" fillId="0" borderId="0" xfId="0" applyNumberFormat="1" applyFont="1" applyFill="1" applyBorder="1" applyAlignment="1">
      <alignment horizontal="center"/>
    </xf>
    <xf numFmtId="0" fontId="6" fillId="6" borderId="2" xfId="0" applyFont="1" applyFill="1" applyBorder="1" applyAlignment="1">
      <alignment horizontal="center"/>
    </xf>
    <xf numFmtId="0" fontId="0" fillId="0" borderId="0" xfId="0" applyFill="1" applyAlignment="1">
      <alignment horizontal="center"/>
    </xf>
    <xf numFmtId="0" fontId="0" fillId="0" borderId="0" xfId="0" applyAlignment="1" quotePrefix="1">
      <alignment/>
    </xf>
    <xf numFmtId="0" fontId="15" fillId="0" borderId="0" xfId="0" applyFont="1" applyAlignment="1">
      <alignment/>
    </xf>
    <xf numFmtId="0" fontId="0" fillId="0" borderId="17" xfId="0" applyBorder="1" applyAlignment="1">
      <alignment/>
    </xf>
    <xf numFmtId="0" fontId="0" fillId="0" borderId="18" xfId="0" applyBorder="1" applyAlignment="1">
      <alignment/>
    </xf>
    <xf numFmtId="0" fontId="0" fillId="0" borderId="19" xfId="0" applyFill="1" applyBorder="1" applyAlignment="1">
      <alignment/>
    </xf>
    <xf numFmtId="0" fontId="0" fillId="0" borderId="20" xfId="0" applyBorder="1" applyAlignment="1">
      <alignment/>
    </xf>
    <xf numFmtId="0" fontId="0" fillId="0" borderId="21" xfId="0" applyFill="1" applyBorder="1" applyAlignment="1">
      <alignment/>
    </xf>
    <xf numFmtId="0" fontId="0" fillId="0" borderId="22" xfId="0" applyBorder="1" applyAlignment="1">
      <alignment/>
    </xf>
    <xf numFmtId="0" fontId="0" fillId="0" borderId="16" xfId="0" applyBorder="1" applyAlignment="1">
      <alignment horizontal="center"/>
    </xf>
    <xf numFmtId="2" fontId="0" fillId="4" borderId="16" xfId="0" applyNumberFormat="1" applyFill="1" applyBorder="1" applyAlignment="1">
      <alignment horizontal="center"/>
    </xf>
    <xf numFmtId="0" fontId="0" fillId="4" borderId="16" xfId="0" applyFill="1" applyBorder="1" applyAlignment="1">
      <alignment horizontal="center"/>
    </xf>
    <xf numFmtId="0" fontId="0" fillId="10" borderId="16" xfId="0" applyFill="1" applyBorder="1" applyAlignment="1">
      <alignment horizontal="center"/>
    </xf>
    <xf numFmtId="2" fontId="0" fillId="10" borderId="16" xfId="0" applyNumberFormat="1" applyFill="1" applyBorder="1" applyAlignment="1">
      <alignment horizontal="center"/>
    </xf>
    <xf numFmtId="0" fontId="5" fillId="2" borderId="3" xfId="0" applyFont="1" applyFill="1" applyBorder="1" applyAlignment="1">
      <alignment horizont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0" fillId="7" borderId="0" xfId="0" applyFill="1" applyBorder="1" applyAlignment="1">
      <alignment/>
    </xf>
    <xf numFmtId="0" fontId="0" fillId="0" borderId="15" xfId="0" applyBorder="1" applyAlignment="1">
      <alignment/>
    </xf>
    <xf numFmtId="0" fontId="4" fillId="0" borderId="15" xfId="0" applyFont="1" applyBorder="1" applyAlignment="1">
      <alignment/>
    </xf>
    <xf numFmtId="0" fontId="0" fillId="0" borderId="14" xfId="0" applyBorder="1" applyAlignment="1">
      <alignment/>
    </xf>
    <xf numFmtId="0" fontId="0" fillId="0" borderId="21" xfId="0" applyBorder="1" applyAlignment="1">
      <alignment/>
    </xf>
    <xf numFmtId="0" fontId="0" fillId="0" borderId="0" xfId="0" applyFont="1" applyAlignment="1">
      <alignment/>
    </xf>
    <xf numFmtId="0" fontId="11" fillId="0" borderId="0" xfId="20" applyAlignment="1" applyProtection="1">
      <alignment/>
      <protection/>
    </xf>
    <xf numFmtId="0" fontId="12" fillId="2" borderId="15" xfId="0" applyFont="1" applyFill="1" applyBorder="1" applyAlignment="1">
      <alignment horizontal="center" wrapText="1"/>
    </xf>
    <xf numFmtId="0" fontId="12" fillId="2" borderId="3" xfId="0" applyFont="1" applyFill="1" applyBorder="1" applyAlignment="1">
      <alignment horizontal="center" wrapText="1"/>
    </xf>
    <xf numFmtId="0" fontId="0" fillId="0" borderId="0" xfId="0" applyAlignment="1">
      <alignment wrapText="1"/>
    </xf>
    <xf numFmtId="0" fontId="12" fillId="2" borderId="8" xfId="0" applyFont="1" applyFill="1" applyBorder="1" applyAlignment="1">
      <alignment horizontal="center"/>
    </xf>
    <xf numFmtId="0" fontId="12" fillId="2" borderId="9" xfId="0" applyFont="1" applyFill="1" applyBorder="1" applyAlignment="1">
      <alignment horizontal="center"/>
    </xf>
    <xf numFmtId="0" fontId="0" fillId="7" borderId="13" xfId="0" applyFill="1" applyBorder="1" applyAlignment="1">
      <alignment/>
    </xf>
    <xf numFmtId="0" fontId="0" fillId="7" borderId="8" xfId="0" applyFill="1" applyBorder="1" applyAlignment="1">
      <alignment/>
    </xf>
    <xf numFmtId="0" fontId="0" fillId="7" borderId="9" xfId="0" applyFill="1" applyBorder="1" applyAlignment="1">
      <alignment/>
    </xf>
    <xf numFmtId="0" fontId="7" fillId="10" borderId="0" xfId="0" applyFont="1" applyFill="1" applyAlignment="1">
      <alignment horizontal="center"/>
    </xf>
    <xf numFmtId="0" fontId="0" fillId="7" borderId="14" xfId="0" applyFill="1" applyBorder="1" applyAlignment="1">
      <alignment/>
    </xf>
    <xf numFmtId="0" fontId="0" fillId="7" borderId="5" xfId="0" applyFill="1" applyBorder="1" applyAlignment="1">
      <alignment/>
    </xf>
    <xf numFmtId="0" fontId="0" fillId="7" borderId="6" xfId="0" applyFill="1" applyBorder="1" applyAlignment="1">
      <alignment/>
    </xf>
    <xf numFmtId="0" fontId="0" fillId="7" borderId="12" xfId="0" applyFill="1" applyBorder="1" applyAlignment="1">
      <alignment/>
    </xf>
    <xf numFmtId="0" fontId="0" fillId="7" borderId="0" xfId="0" applyFill="1" applyBorder="1" applyAlignment="1">
      <alignment/>
    </xf>
    <xf numFmtId="0" fontId="0" fillId="7" borderId="11" xfId="0" applyFill="1" applyBorder="1" applyAlignment="1">
      <alignment/>
    </xf>
    <xf numFmtId="0" fontId="0" fillId="0" borderId="0" xfId="0" applyAlignment="1">
      <alignment horizontal="left" wrapText="1"/>
    </xf>
    <xf numFmtId="0" fontId="0" fillId="0" borderId="0" xfId="0" applyNumberFormat="1" applyAlignment="1">
      <alignment horizontal="left" wrapText="1"/>
    </xf>
    <xf numFmtId="0" fontId="0" fillId="0" borderId="15" xfId="0" applyBorder="1" applyAlignment="1">
      <alignment/>
    </xf>
    <xf numFmtId="0" fontId="0" fillId="0" borderId="3" xfId="0" applyBorder="1" applyAlignment="1">
      <alignment/>
    </xf>
    <xf numFmtId="0" fontId="4" fillId="0" borderId="15" xfId="0" applyFont="1" applyBorder="1" applyAlignment="1">
      <alignment/>
    </xf>
    <xf numFmtId="0" fontId="4" fillId="0" borderId="2" xfId="0" applyFont="1" applyBorder="1" applyAlignment="1">
      <alignment/>
    </xf>
    <xf numFmtId="0" fontId="11" fillId="2" borderId="0" xfId="20" applyFont="1" applyFill="1" applyAlignment="1" applyProtection="1">
      <alignment horizontal="left"/>
      <protection/>
    </xf>
    <xf numFmtId="0" fontId="11" fillId="0" borderId="0" xfId="20" applyAlignment="1" applyProtection="1">
      <alignment/>
      <protection/>
    </xf>
    <xf numFmtId="0" fontId="0" fillId="0" borderId="0" xfId="0" applyAlignment="1">
      <alignment/>
    </xf>
    <xf numFmtId="0" fontId="17" fillId="0" borderId="0" xfId="0" applyFont="1" applyAlignment="1">
      <alignment horizontal="center"/>
    </xf>
    <xf numFmtId="0" fontId="18" fillId="0" borderId="0" xfId="0" applyFont="1" applyAlignment="1">
      <alignment horizontal="center"/>
    </xf>
    <xf numFmtId="0" fontId="0" fillId="0" borderId="0" xfId="0" applyFont="1" applyAlignment="1">
      <alignment/>
    </xf>
    <xf numFmtId="0" fontId="0" fillId="0" borderId="0" xfId="0" applyFont="1" applyAlignment="1">
      <alignment/>
    </xf>
    <xf numFmtId="0" fontId="5" fillId="2" borderId="0" xfId="0" applyFont="1" applyFill="1" applyBorder="1" applyAlignment="1">
      <alignment/>
    </xf>
    <xf numFmtId="0" fontId="5" fillId="2" borderId="0" xfId="0" applyFont="1" applyFill="1" applyBorder="1" applyAlignment="1">
      <alignment/>
    </xf>
    <xf numFmtId="0" fontId="0" fillId="2" borderId="0" xfId="0" applyFill="1" applyAlignment="1">
      <alignment horizontal="left"/>
    </xf>
    <xf numFmtId="0" fontId="0" fillId="2" borderId="0" xfId="0" applyFill="1" applyAlignment="1" quotePrefix="1">
      <alignment horizontal="left"/>
    </xf>
    <xf numFmtId="0" fontId="12" fillId="2" borderId="4" xfId="0" applyFont="1" applyFill="1" applyBorder="1" applyAlignment="1">
      <alignment horizontal="center" vertical="center"/>
    </xf>
    <xf numFmtId="0" fontId="5" fillId="2" borderId="15" xfId="0" applyFont="1" applyFill="1" applyBorder="1" applyAlignment="1">
      <alignment horizontal="left"/>
    </xf>
    <xf numFmtId="0" fontId="5" fillId="2" borderId="2" xfId="0" applyFont="1" applyFill="1" applyBorder="1" applyAlignment="1">
      <alignment horizontal="left"/>
    </xf>
    <xf numFmtId="0" fontId="5" fillId="2" borderId="15"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5" fillId="2" borderId="15" xfId="0" applyFont="1"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3" xfId="0" applyBorder="1" applyAlignment="1">
      <alignment/>
    </xf>
    <xf numFmtId="0" fontId="0" fillId="0" borderId="15" xfId="0" applyBorder="1" applyAlignment="1">
      <alignment horizontal="left"/>
    </xf>
    <xf numFmtId="0" fontId="0" fillId="0" borderId="3" xfId="0" applyBorder="1" applyAlignment="1">
      <alignment horizontal="left"/>
    </xf>
    <xf numFmtId="0" fontId="0" fillId="0" borderId="11"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5" fillId="0" borderId="15" xfId="0" applyFont="1" applyBorder="1" applyAlignment="1">
      <alignment/>
    </xf>
    <xf numFmtId="0" fontId="5" fillId="0" borderId="0" xfId="0" applyFont="1" applyAlignment="1">
      <alignment/>
    </xf>
    <xf numFmtId="0" fontId="0" fillId="0" borderId="4" xfId="0" applyBorder="1" applyAlignment="1">
      <alignment/>
    </xf>
    <xf numFmtId="0" fontId="0" fillId="0" borderId="28" xfId="0" applyBorder="1" applyAlignment="1">
      <alignment/>
    </xf>
    <xf numFmtId="0" fontId="5" fillId="0" borderId="1" xfId="0" applyFont="1" applyBorder="1" applyAlignment="1">
      <alignment/>
    </xf>
    <xf numFmtId="0" fontId="4" fillId="0" borderId="0" xfId="0" applyFont="1" applyAlignment="1">
      <alignment/>
    </xf>
    <xf numFmtId="0" fontId="0" fillId="0" borderId="0" xfId="0" applyAlignment="1" quotePrefix="1">
      <alignment horizontal="left"/>
    </xf>
    <xf numFmtId="166" fontId="0" fillId="5" borderId="5" xfId="0" applyNumberFormat="1" applyFill="1" applyBorder="1" applyAlignment="1">
      <alignment horizontal="right"/>
    </xf>
    <xf numFmtId="0" fontId="0" fillId="0" borderId="6" xfId="0" applyBorder="1" applyAlignment="1">
      <alignment horizontal="center"/>
    </xf>
    <xf numFmtId="0" fontId="0" fillId="5" borderId="29" xfId="0" applyFill="1" applyBorder="1" applyAlignment="1">
      <alignment horizontal="center"/>
    </xf>
    <xf numFmtId="0" fontId="0" fillId="0" borderId="0" xfId="0" applyFill="1" applyBorder="1" applyAlignment="1">
      <alignment/>
    </xf>
    <xf numFmtId="166" fontId="5" fillId="0" borderId="4" xfId="0" applyNumberFormat="1" applyFont="1" applyBorder="1" applyAlignment="1">
      <alignment/>
    </xf>
    <xf numFmtId="166" fontId="5" fillId="0" borderId="30" xfId="0" applyNumberFormat="1" applyFont="1" applyBorder="1" applyAlignment="1">
      <alignment/>
    </xf>
    <xf numFmtId="166" fontId="5" fillId="0" borderId="31" xfId="0" applyNumberFormat="1" applyFont="1" applyBorder="1" applyAlignment="1">
      <alignment/>
    </xf>
    <xf numFmtId="166" fontId="5" fillId="0" borderId="32" xfId="0" applyNumberFormat="1" applyFont="1" applyBorder="1" applyAlignment="1">
      <alignment/>
    </xf>
    <xf numFmtId="166" fontId="5" fillId="0" borderId="33" xfId="0" applyNumberFormat="1" applyFont="1" applyBorder="1" applyAlignment="1">
      <alignment/>
    </xf>
    <xf numFmtId="166" fontId="5" fillId="0" borderId="34" xfId="0" applyNumberFormat="1" applyFont="1" applyBorder="1" applyAlignment="1">
      <alignment/>
    </xf>
    <xf numFmtId="166" fontId="5" fillId="0" borderId="1" xfId="0" applyNumberFormat="1" applyFont="1" applyBorder="1" applyAlignment="1">
      <alignment/>
    </xf>
    <xf numFmtId="166" fontId="5" fillId="0" borderId="35" xfId="0" applyNumberFormat="1" applyFont="1" applyBorder="1" applyAlignment="1">
      <alignment/>
    </xf>
    <xf numFmtId="166" fontId="5" fillId="0" borderId="36" xfId="0" applyNumberFormat="1" applyFont="1" applyBorder="1" applyAlignment="1">
      <alignment/>
    </xf>
    <xf numFmtId="166" fontId="5" fillId="0" borderId="37" xfId="0" applyNumberFormat="1" applyFont="1" applyBorder="1" applyAlignment="1">
      <alignment/>
    </xf>
    <xf numFmtId="166" fontId="5" fillId="0" borderId="38" xfId="0" applyNumberFormat="1" applyFont="1" applyBorder="1" applyAlignment="1">
      <alignment/>
    </xf>
    <xf numFmtId="166" fontId="5" fillId="0" borderId="1" xfId="0" applyNumberFormat="1" applyFont="1" applyBorder="1" applyAlignment="1">
      <alignment horizontal="center"/>
    </xf>
    <xf numFmtId="166" fontId="5" fillId="0" borderId="39" xfId="0" applyNumberFormat="1" applyFont="1" applyBorder="1" applyAlignment="1">
      <alignment/>
    </xf>
    <xf numFmtId="166" fontId="5" fillId="0" borderId="40" xfId="0" applyNumberFormat="1" applyFont="1" applyBorder="1" applyAlignment="1">
      <alignment/>
    </xf>
    <xf numFmtId="166" fontId="5" fillId="0" borderId="41" xfId="0" applyNumberFormat="1" applyFont="1" applyBorder="1" applyAlignment="1">
      <alignment/>
    </xf>
    <xf numFmtId="166" fontId="5" fillId="0" borderId="42" xfId="0" applyNumberFormat="1" applyFont="1" applyBorder="1" applyAlignment="1">
      <alignment/>
    </xf>
    <xf numFmtId="164" fontId="5" fillId="0" borderId="1" xfId="0" applyNumberFormat="1" applyFont="1" applyBorder="1" applyAlignment="1">
      <alignment horizontal="center"/>
    </xf>
    <xf numFmtId="166" fontId="5" fillId="0" borderId="43" xfId="0" applyNumberFormat="1" applyFont="1" applyBorder="1" applyAlignment="1">
      <alignment/>
    </xf>
    <xf numFmtId="166" fontId="6" fillId="0" borderId="1" xfId="0" applyNumberFormat="1" applyFont="1" applyBorder="1" applyAlignment="1">
      <alignment/>
    </xf>
    <xf numFmtId="0" fontId="0" fillId="0" borderId="15" xfId="0" applyFill="1" applyBorder="1" applyAlignment="1">
      <alignment/>
    </xf>
    <xf numFmtId="0" fontId="5" fillId="0" borderId="2" xfId="0" applyFont="1" applyBorder="1" applyAlignment="1">
      <alignment/>
    </xf>
    <xf numFmtId="166" fontId="6" fillId="0" borderId="3" xfId="0" applyNumberFormat="1" applyFont="1" applyBorder="1" applyAlignment="1">
      <alignment/>
    </xf>
    <xf numFmtId="0" fontId="4" fillId="0" borderId="15" xfId="0" applyFont="1" applyBorder="1" applyAlignment="1">
      <alignment/>
    </xf>
    <xf numFmtId="165" fontId="5" fillId="0" borderId="1" xfId="0" applyNumberFormat="1" applyFont="1" applyBorder="1" applyAlignment="1">
      <alignment/>
    </xf>
    <xf numFmtId="166" fontId="5" fillId="0" borderId="44" xfId="0" applyNumberFormat="1" applyFont="1" applyBorder="1" applyAlignment="1">
      <alignment/>
    </xf>
    <xf numFmtId="165" fontId="5" fillId="0" borderId="45" xfId="0" applyNumberFormat="1" applyFont="1" applyBorder="1" applyAlignment="1">
      <alignment/>
    </xf>
    <xf numFmtId="165" fontId="5" fillId="0" borderId="30" xfId="0" applyNumberFormat="1" applyFont="1" applyBorder="1" applyAlignment="1">
      <alignment/>
    </xf>
    <xf numFmtId="165" fontId="5" fillId="0" borderId="31" xfId="0" applyNumberFormat="1" applyFont="1" applyBorder="1" applyAlignment="1">
      <alignment/>
    </xf>
    <xf numFmtId="165" fontId="5" fillId="0" borderId="34" xfId="0" applyNumberFormat="1" applyFont="1" applyBorder="1" applyAlignment="1">
      <alignment/>
    </xf>
    <xf numFmtId="166" fontId="5" fillId="0" borderId="45" xfId="0" applyNumberFormat="1" applyFont="1" applyBorder="1" applyAlignment="1">
      <alignment/>
    </xf>
    <xf numFmtId="0" fontId="5" fillId="0" borderId="45" xfId="0" applyFont="1" applyBorder="1" applyAlignment="1">
      <alignment/>
    </xf>
    <xf numFmtId="2" fontId="5" fillId="0" borderId="30" xfId="21" applyNumberFormat="1" applyFont="1" applyFill="1" applyBorder="1" applyAlignment="1">
      <alignment/>
    </xf>
    <xf numFmtId="2" fontId="5" fillId="0" borderId="31" xfId="21" applyNumberFormat="1" applyFont="1" applyFill="1" applyBorder="1" applyAlignment="1">
      <alignment horizontal="right"/>
    </xf>
    <xf numFmtId="2" fontId="5" fillId="0" borderId="31" xfId="0" applyNumberFormat="1" applyFont="1" applyBorder="1" applyAlignment="1">
      <alignment/>
    </xf>
    <xf numFmtId="2" fontId="5" fillId="0" borderId="34" xfId="0" applyNumberFormat="1" applyFont="1" applyBorder="1" applyAlignment="1">
      <alignment/>
    </xf>
    <xf numFmtId="0" fontId="5" fillId="0" borderId="46" xfId="0" applyFont="1" applyBorder="1" applyAlignment="1">
      <alignment/>
    </xf>
    <xf numFmtId="0" fontId="4" fillId="0" borderId="47" xfId="0" applyFont="1" applyBorder="1" applyAlignment="1">
      <alignment/>
    </xf>
    <xf numFmtId="0" fontId="0" fillId="0" borderId="48" xfId="0" applyBorder="1" applyAlignment="1">
      <alignment/>
    </xf>
    <xf numFmtId="0" fontId="0" fillId="0" borderId="49" xfId="0" applyBorder="1" applyAlignment="1">
      <alignment/>
    </xf>
    <xf numFmtId="166" fontId="0" fillId="0" borderId="50" xfId="0" applyNumberFormat="1" applyBorder="1" applyAlignment="1">
      <alignment/>
    </xf>
    <xf numFmtId="0" fontId="0" fillId="0" borderId="51" xfId="0" applyBorder="1" applyAlignment="1">
      <alignment/>
    </xf>
    <xf numFmtId="166" fontId="4" fillId="0" borderId="50" xfId="0" applyNumberFormat="1" applyFont="1" applyBorder="1" applyAlignment="1">
      <alignment/>
    </xf>
    <xf numFmtId="175" fontId="0" fillId="0" borderId="50" xfId="0" applyNumberFormat="1" applyFont="1" applyBorder="1" applyAlignment="1">
      <alignment/>
    </xf>
    <xf numFmtId="0" fontId="0" fillId="0" borderId="50" xfId="0" applyBorder="1" applyAlignment="1">
      <alignment/>
    </xf>
    <xf numFmtId="0" fontId="0" fillId="0" borderId="52" xfId="0" applyBorder="1" applyAlignment="1">
      <alignment/>
    </xf>
    <xf numFmtId="0" fontId="0" fillId="0" borderId="53" xfId="0" applyBorder="1" applyAlignment="1">
      <alignment/>
    </xf>
    <xf numFmtId="0" fontId="4" fillId="0" borderId="50" xfId="0" applyFont="1" applyBorder="1" applyAlignment="1">
      <alignment/>
    </xf>
    <xf numFmtId="0" fontId="0" fillId="0" borderId="54" xfId="0" applyBorder="1" applyAlignment="1">
      <alignment/>
    </xf>
    <xf numFmtId="9" fontId="0" fillId="0" borderId="0" xfId="0" applyNumberFormat="1" applyAlignment="1">
      <alignment/>
    </xf>
    <xf numFmtId="0" fontId="0" fillId="0" borderId="0" xfId="0" applyFill="1" applyAlignment="1">
      <alignment horizontal="left" wrapText="1"/>
    </xf>
    <xf numFmtId="0" fontId="5" fillId="2" borderId="0" xfId="0" applyFont="1" applyFill="1" applyAlignment="1">
      <alignment horizontal="left"/>
    </xf>
    <xf numFmtId="176" fontId="0" fillId="0" borderId="0" xfId="0" applyNumberFormat="1" applyAlignment="1">
      <alignment/>
    </xf>
    <xf numFmtId="0" fontId="19" fillId="11" borderId="0" xfId="0" applyFont="1" applyFill="1" applyAlignment="1">
      <alignment/>
    </xf>
    <xf numFmtId="0" fontId="0" fillId="11" borderId="0" xfId="0" applyFill="1" applyAlignment="1">
      <alignment/>
    </xf>
    <xf numFmtId="0" fontId="0" fillId="11" borderId="0" xfId="0" applyFill="1" applyAlignment="1">
      <alignment horizontal="left"/>
    </xf>
    <xf numFmtId="0" fontId="5" fillId="11"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3275"/>
          <c:w val="0.83725"/>
          <c:h val="0.92975"/>
        </c:manualLayout>
      </c:layout>
      <c:barChart>
        <c:barDir val="col"/>
        <c:grouping val="clustered"/>
        <c:varyColors val="0"/>
        <c:ser>
          <c:idx val="2"/>
          <c:order val="0"/>
          <c:tx>
            <c:strRef>
              <c:f>'[3]Projected Savings'!$B$57</c:f>
              <c:strCache>
                <c:ptCount val="1"/>
                <c:pt idx="0">
                  <c:v>Total CO2 Reduction (kg)</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Savings'!$C$57:$M$57</c:f>
              <c:numCache>
                <c:ptCount val="11"/>
                <c:pt idx="0">
                  <c:v>109250</c:v>
                </c:pt>
                <c:pt idx="1">
                  <c:v>109250</c:v>
                </c:pt>
                <c:pt idx="2">
                  <c:v>218500</c:v>
                </c:pt>
                <c:pt idx="3">
                  <c:v>327750</c:v>
                </c:pt>
                <c:pt idx="4">
                  <c:v>437000</c:v>
                </c:pt>
                <c:pt idx="5">
                  <c:v>546250</c:v>
                </c:pt>
                <c:pt idx="6">
                  <c:v>655500</c:v>
                </c:pt>
                <c:pt idx="7">
                  <c:v>764750</c:v>
                </c:pt>
                <c:pt idx="8">
                  <c:v>874000</c:v>
                </c:pt>
                <c:pt idx="9">
                  <c:v>983250</c:v>
                </c:pt>
                <c:pt idx="10">
                  <c:v>1092500</c:v>
                </c:pt>
              </c:numCache>
            </c:numRef>
          </c:val>
        </c:ser>
        <c:ser>
          <c:idx val="3"/>
          <c:order val="1"/>
          <c:tx>
            <c:strRef>
              <c:f>'[3]Projected Savings'!$B$58</c:f>
              <c:strCache>
                <c:ptCount val="1"/>
                <c:pt idx="0">
                  <c:v>CO2 reduction per employee (kg)</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Savings'!$C$58:$M$58</c:f>
              <c:numCache>
                <c:ptCount val="11"/>
                <c:pt idx="0">
                  <c:v>21850</c:v>
                </c:pt>
                <c:pt idx="1">
                  <c:v>21850</c:v>
                </c:pt>
                <c:pt idx="2">
                  <c:v>43700</c:v>
                </c:pt>
                <c:pt idx="3">
                  <c:v>65550</c:v>
                </c:pt>
                <c:pt idx="4">
                  <c:v>87400</c:v>
                </c:pt>
                <c:pt idx="5">
                  <c:v>109250</c:v>
                </c:pt>
                <c:pt idx="6">
                  <c:v>131100</c:v>
                </c:pt>
                <c:pt idx="7">
                  <c:v>152950</c:v>
                </c:pt>
                <c:pt idx="8">
                  <c:v>174800</c:v>
                </c:pt>
                <c:pt idx="9">
                  <c:v>196650</c:v>
                </c:pt>
                <c:pt idx="10">
                  <c:v>218500</c:v>
                </c:pt>
              </c:numCache>
            </c:numRef>
          </c:val>
        </c:ser>
        <c:ser>
          <c:idx val="4"/>
          <c:order val="2"/>
          <c:tx>
            <c:strRef>
              <c:f>'[3]Projected Savings'!$B$59</c:f>
              <c:strCache>
                <c:ptCount val="1"/>
                <c:pt idx="0">
                  <c:v>Distance not driven (km)</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Savings'!$C$59:$M$59</c:f>
              <c:numCache>
                <c:ptCount val="11"/>
                <c:pt idx="0">
                  <c:v>57500</c:v>
                </c:pt>
                <c:pt idx="1">
                  <c:v>57500</c:v>
                </c:pt>
                <c:pt idx="2">
                  <c:v>115000</c:v>
                </c:pt>
                <c:pt idx="3">
                  <c:v>172500</c:v>
                </c:pt>
                <c:pt idx="4">
                  <c:v>230000</c:v>
                </c:pt>
                <c:pt idx="5">
                  <c:v>287500</c:v>
                </c:pt>
                <c:pt idx="6">
                  <c:v>345000</c:v>
                </c:pt>
                <c:pt idx="7">
                  <c:v>402500</c:v>
                </c:pt>
                <c:pt idx="8">
                  <c:v>460000</c:v>
                </c:pt>
                <c:pt idx="9">
                  <c:v>517500</c:v>
                </c:pt>
                <c:pt idx="10">
                  <c:v>575000</c:v>
                </c:pt>
              </c:numCache>
            </c:numRef>
          </c:val>
        </c:ser>
        <c:axId val="11078462"/>
        <c:axId val="32597295"/>
      </c:barChart>
      <c:catAx>
        <c:axId val="11078462"/>
        <c:scaling>
          <c:orientation val="minMax"/>
        </c:scaling>
        <c:axPos val="b"/>
        <c:delete val="0"/>
        <c:numFmt formatCode="General" sourceLinked="1"/>
        <c:majorTickMark val="out"/>
        <c:minorTickMark val="none"/>
        <c:tickLblPos val="nextTo"/>
        <c:spPr>
          <a:ln w="3175">
            <a:solidFill>
              <a:srgbClr val="808080"/>
            </a:solidFill>
          </a:ln>
        </c:spPr>
        <c:crossAx val="32597295"/>
        <c:crosses val="autoZero"/>
        <c:auto val="1"/>
        <c:lblOffset val="100"/>
        <c:tickLblSkip val="1"/>
        <c:noMultiLvlLbl val="0"/>
      </c:catAx>
      <c:valAx>
        <c:axId val="325972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078462"/>
        <c:crossesAt val="1"/>
        <c:crossBetween val="between"/>
        <c:dispUnits/>
      </c:valAx>
      <c:spPr>
        <a:solidFill>
          <a:srgbClr val="FFFFFF"/>
        </a:solidFill>
        <a:ln w="3175">
          <a:noFill/>
        </a:ln>
      </c:spPr>
    </c:plotArea>
    <c:legend>
      <c:legendPos val="r"/>
      <c:layout>
        <c:manualLayout>
          <c:xMode val="edge"/>
          <c:yMode val="edge"/>
          <c:x val="0.85225"/>
          <c:y val="0.38975"/>
          <c:w val="0.144"/>
          <c:h val="0.23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3325"/>
          <c:w val="0.83625"/>
          <c:h val="0.9275"/>
        </c:manualLayout>
      </c:layout>
      <c:barChart>
        <c:barDir val="col"/>
        <c:grouping val="clustered"/>
        <c:varyColors val="0"/>
        <c:ser>
          <c:idx val="0"/>
          <c:order val="0"/>
          <c:tx>
            <c:strRef>
              <c:f>'[3]Projected Savings'!$B$55</c:f>
              <c:strCache>
                <c:ptCount val="1"/>
                <c:pt idx="0">
                  <c:v>Total gas saved (L)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Savings'!$C$55:$M$55</c:f>
              <c:numCache>
                <c:ptCount val="11"/>
                <c:pt idx="0">
                  <c:v>5405</c:v>
                </c:pt>
                <c:pt idx="1">
                  <c:v>5405</c:v>
                </c:pt>
                <c:pt idx="2">
                  <c:v>10810</c:v>
                </c:pt>
                <c:pt idx="3">
                  <c:v>16215</c:v>
                </c:pt>
                <c:pt idx="4">
                  <c:v>21620</c:v>
                </c:pt>
                <c:pt idx="5">
                  <c:v>27025</c:v>
                </c:pt>
                <c:pt idx="6">
                  <c:v>32430</c:v>
                </c:pt>
                <c:pt idx="7">
                  <c:v>37835</c:v>
                </c:pt>
                <c:pt idx="8">
                  <c:v>43240</c:v>
                </c:pt>
                <c:pt idx="9">
                  <c:v>48645</c:v>
                </c:pt>
                <c:pt idx="10">
                  <c:v>54050</c:v>
                </c:pt>
              </c:numCache>
            </c:numRef>
          </c:val>
        </c:ser>
        <c:ser>
          <c:idx val="1"/>
          <c:order val="1"/>
          <c:tx>
            <c:strRef>
              <c:f>'[3]Projected Savings'!$B$56</c:f>
              <c:strCache>
                <c:ptCount val="1"/>
                <c:pt idx="0">
                  <c:v>Gas saved per employee (L)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Savings'!$C$56:$M$56</c:f>
              <c:numCache>
                <c:ptCount val="11"/>
                <c:pt idx="0">
                  <c:v>1081</c:v>
                </c:pt>
                <c:pt idx="1">
                  <c:v>1081</c:v>
                </c:pt>
                <c:pt idx="2">
                  <c:v>2162</c:v>
                </c:pt>
                <c:pt idx="3">
                  <c:v>3243</c:v>
                </c:pt>
                <c:pt idx="4">
                  <c:v>4324</c:v>
                </c:pt>
                <c:pt idx="5">
                  <c:v>5405</c:v>
                </c:pt>
                <c:pt idx="6">
                  <c:v>6486</c:v>
                </c:pt>
                <c:pt idx="7">
                  <c:v>7567</c:v>
                </c:pt>
                <c:pt idx="8">
                  <c:v>8648</c:v>
                </c:pt>
                <c:pt idx="9">
                  <c:v>9729</c:v>
                </c:pt>
                <c:pt idx="10">
                  <c:v>10810</c:v>
                </c:pt>
              </c:numCache>
            </c:numRef>
          </c:val>
        </c:ser>
        <c:ser>
          <c:idx val="5"/>
          <c:order val="2"/>
          <c:tx>
            <c:strRef>
              <c:f>'[3]Projected Savings'!$B$60</c:f>
              <c:strCache>
                <c:ptCount val="1"/>
                <c:pt idx="0">
                  <c:v>Barrels of Oil Conserved (barrels)</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Savings'!$C$60:$M$60</c:f>
              <c:numCache>
                <c:ptCount val="11"/>
                <c:pt idx="0">
                  <c:v>73.22307407715817</c:v>
                </c:pt>
                <c:pt idx="1">
                  <c:v>73.22307407715817</c:v>
                </c:pt>
                <c:pt idx="2">
                  <c:v>146.44614815431635</c:v>
                </c:pt>
                <c:pt idx="3">
                  <c:v>219.66922223147452</c:v>
                </c:pt>
                <c:pt idx="4">
                  <c:v>292.8922963086327</c:v>
                </c:pt>
                <c:pt idx="5">
                  <c:v>366.11537038579087</c:v>
                </c:pt>
                <c:pt idx="6">
                  <c:v>439.33844446294904</c:v>
                </c:pt>
                <c:pt idx="7">
                  <c:v>512.5615185401073</c:v>
                </c:pt>
                <c:pt idx="8">
                  <c:v>585.7845926172654</c:v>
                </c:pt>
                <c:pt idx="9">
                  <c:v>659.0076666944235</c:v>
                </c:pt>
                <c:pt idx="10">
                  <c:v>732.2307407715816</c:v>
                </c:pt>
              </c:numCache>
            </c:numRef>
          </c:val>
        </c:ser>
        <c:axId val="24940200"/>
        <c:axId val="23135209"/>
      </c:barChart>
      <c:catAx>
        <c:axId val="24940200"/>
        <c:scaling>
          <c:orientation val="minMax"/>
        </c:scaling>
        <c:axPos val="b"/>
        <c:delete val="0"/>
        <c:numFmt formatCode="General" sourceLinked="1"/>
        <c:majorTickMark val="out"/>
        <c:minorTickMark val="none"/>
        <c:tickLblPos val="nextTo"/>
        <c:spPr>
          <a:ln w="3175">
            <a:solidFill>
              <a:srgbClr val="808080"/>
            </a:solidFill>
          </a:ln>
        </c:spPr>
        <c:crossAx val="23135209"/>
        <c:crosses val="autoZero"/>
        <c:auto val="1"/>
        <c:lblOffset val="100"/>
        <c:tickLblSkip val="1"/>
        <c:noMultiLvlLbl val="0"/>
      </c:catAx>
      <c:valAx>
        <c:axId val="2313520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940200"/>
        <c:crossesAt val="1"/>
        <c:crossBetween val="between"/>
        <c:dispUnits/>
      </c:valAx>
      <c:spPr>
        <a:solidFill>
          <a:srgbClr val="FFFFFF"/>
        </a:solidFill>
        <a:ln w="3175">
          <a:noFill/>
        </a:ln>
      </c:spPr>
    </c:plotArea>
    <c:legend>
      <c:legendPos val="r"/>
      <c:layout>
        <c:manualLayout>
          <c:xMode val="edge"/>
          <c:yMode val="edge"/>
          <c:x val="0.85125"/>
          <c:y val="0.3875"/>
          <c:w val="0.145"/>
          <c:h val="0.23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16</xdr:col>
      <xdr:colOff>352425</xdr:colOff>
      <xdr:row>14</xdr:row>
      <xdr:rowOff>161925</xdr:rowOff>
    </xdr:to>
    <xdr:graphicFrame>
      <xdr:nvGraphicFramePr>
        <xdr:cNvPr id="1" name="Chart 1"/>
        <xdr:cNvGraphicFramePr/>
      </xdr:nvGraphicFramePr>
      <xdr:xfrm>
        <a:off x="19050" y="28575"/>
        <a:ext cx="9477375" cy="28003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15</xdr:row>
      <xdr:rowOff>114300</xdr:rowOff>
    </xdr:from>
    <xdr:to>
      <xdr:col>16</xdr:col>
      <xdr:colOff>361950</xdr:colOff>
      <xdr:row>30</xdr:row>
      <xdr:rowOff>0</xdr:rowOff>
    </xdr:to>
    <xdr:graphicFrame>
      <xdr:nvGraphicFramePr>
        <xdr:cNvPr id="2" name="Chart 2"/>
        <xdr:cNvGraphicFramePr/>
      </xdr:nvGraphicFramePr>
      <xdr:xfrm>
        <a:off x="28575" y="2971800"/>
        <a:ext cx="9477375" cy="2743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md_rohan\Downloads\ECM-Joh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md_rohan\Downloads\ECM-Hamilt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rmd_rohan\Downloads\ECM-Rohan%20Ken&amp;Alex%20environmental%20revis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Graphs"/>
      <sheetName val="Assumptions-References"/>
    </sheetNames>
    <sheetDataSet>
      <sheetData sheetId="1">
        <row r="17">
          <cell r="G17">
            <v>5</v>
          </cell>
        </row>
        <row r="19">
          <cell r="G19">
            <v>40000</v>
          </cell>
        </row>
        <row r="20">
          <cell r="G20">
            <v>240</v>
          </cell>
        </row>
        <row r="21">
          <cell r="G21">
            <v>115</v>
          </cell>
        </row>
        <row r="22">
          <cell r="G22">
            <v>100</v>
          </cell>
        </row>
        <row r="24">
          <cell r="G24">
            <v>150</v>
          </cell>
        </row>
        <row r="25">
          <cell r="G25">
            <v>36</v>
          </cell>
        </row>
        <row r="28">
          <cell r="G28">
            <v>30</v>
          </cell>
        </row>
        <row r="30">
          <cell r="G30">
            <v>175</v>
          </cell>
        </row>
        <row r="31">
          <cell r="G31">
            <v>25</v>
          </cell>
        </row>
        <row r="32">
          <cell r="G32">
            <v>10</v>
          </cell>
        </row>
        <row r="33">
          <cell r="G33">
            <v>360</v>
          </cell>
        </row>
        <row r="34">
          <cell r="G34">
            <v>660</v>
          </cell>
        </row>
      </sheetData>
      <sheetData sheetId="5">
        <row r="10">
          <cell r="E10">
            <v>9.4</v>
          </cell>
        </row>
        <row r="11">
          <cell r="E11">
            <v>0.15</v>
          </cell>
        </row>
        <row r="12">
          <cell r="E12">
            <v>0.02</v>
          </cell>
        </row>
        <row r="13">
          <cell r="E13">
            <v>0.05</v>
          </cell>
        </row>
        <row r="14">
          <cell r="E14">
            <v>0.008658008658008658</v>
          </cell>
        </row>
        <row r="17">
          <cell r="E17">
            <v>1200</v>
          </cell>
        </row>
        <row r="37">
          <cell r="E37">
            <v>1.9</v>
          </cell>
        </row>
        <row r="53">
          <cell r="H53">
            <v>73.81552971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Graphs"/>
      <sheetName val="Assumptions-References"/>
    </sheetNames>
    <sheetDataSet>
      <sheetData sheetId="1">
        <row r="17">
          <cell r="G17">
            <v>1</v>
          </cell>
        </row>
      </sheetData>
      <sheetData sheetId="5">
        <row r="38">
          <cell r="D38">
            <v>0.49</v>
          </cell>
          <cell r="E38">
            <v>2.06</v>
          </cell>
          <cell r="F38">
            <v>3.26</v>
          </cell>
          <cell r="G38">
            <v>3.69</v>
          </cell>
          <cell r="H38">
            <v>3.69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Assumptions-References"/>
    </sheetNames>
    <sheetDataSet>
      <sheetData sheetId="3">
        <row r="54">
          <cell r="C54" t="str">
            <v>Baseline</v>
          </cell>
          <cell r="D54" t="str">
            <v>Year 1</v>
          </cell>
          <cell r="E54" t="str">
            <v>Year 2</v>
          </cell>
          <cell r="F54" t="str">
            <v>Year 3</v>
          </cell>
          <cell r="G54" t="str">
            <v>Year 4</v>
          </cell>
          <cell r="H54" t="str">
            <v>Year 5</v>
          </cell>
          <cell r="I54" t="str">
            <v>Year 6</v>
          </cell>
          <cell r="J54" t="str">
            <v>Year 7</v>
          </cell>
          <cell r="K54" t="str">
            <v>Year 8</v>
          </cell>
          <cell r="L54" t="str">
            <v>Year 9</v>
          </cell>
          <cell r="M54" t="str">
            <v>Year 10</v>
          </cell>
        </row>
        <row r="55">
          <cell r="B55" t="str">
            <v>Total gas saved (L)</v>
          </cell>
          <cell r="C55">
            <v>5405</v>
          </cell>
          <cell r="D55">
            <v>5405</v>
          </cell>
          <cell r="E55">
            <v>10810</v>
          </cell>
          <cell r="F55">
            <v>16215</v>
          </cell>
          <cell r="G55">
            <v>21620</v>
          </cell>
          <cell r="H55">
            <v>27025</v>
          </cell>
          <cell r="I55">
            <v>32430</v>
          </cell>
          <cell r="J55">
            <v>37835</v>
          </cell>
          <cell r="K55">
            <v>43240</v>
          </cell>
          <cell r="L55">
            <v>48645</v>
          </cell>
          <cell r="M55">
            <v>54050</v>
          </cell>
        </row>
        <row r="56">
          <cell r="B56" t="str">
            <v>Gas saved per employee (L)</v>
          </cell>
          <cell r="C56">
            <v>1081</v>
          </cell>
          <cell r="D56">
            <v>1081</v>
          </cell>
          <cell r="E56">
            <v>2162</v>
          </cell>
          <cell r="F56">
            <v>3243</v>
          </cell>
          <cell r="G56">
            <v>4324</v>
          </cell>
          <cell r="H56">
            <v>5405</v>
          </cell>
          <cell r="I56">
            <v>6486</v>
          </cell>
          <cell r="J56">
            <v>7567</v>
          </cell>
          <cell r="K56">
            <v>8648</v>
          </cell>
          <cell r="L56">
            <v>9729</v>
          </cell>
          <cell r="M56">
            <v>10810</v>
          </cell>
        </row>
        <row r="57">
          <cell r="B57" t="str">
            <v>Total CO2 Reduction (kg)</v>
          </cell>
          <cell r="C57">
            <v>109250</v>
          </cell>
          <cell r="D57">
            <v>109250</v>
          </cell>
          <cell r="E57">
            <v>218500</v>
          </cell>
          <cell r="F57">
            <v>327750</v>
          </cell>
          <cell r="G57">
            <v>437000</v>
          </cell>
          <cell r="H57">
            <v>546250</v>
          </cell>
          <cell r="I57">
            <v>655500</v>
          </cell>
          <cell r="J57">
            <v>764750</v>
          </cell>
          <cell r="K57">
            <v>874000</v>
          </cell>
          <cell r="L57">
            <v>983250</v>
          </cell>
          <cell r="M57">
            <v>1092500</v>
          </cell>
        </row>
        <row r="58">
          <cell r="B58" t="str">
            <v>CO2 reduction per employee (kg)</v>
          </cell>
          <cell r="C58">
            <v>21850</v>
          </cell>
          <cell r="D58">
            <v>21850</v>
          </cell>
          <cell r="E58">
            <v>43700</v>
          </cell>
          <cell r="F58">
            <v>65550</v>
          </cell>
          <cell r="G58">
            <v>87400</v>
          </cell>
          <cell r="H58">
            <v>109250</v>
          </cell>
          <cell r="I58">
            <v>131100</v>
          </cell>
          <cell r="J58">
            <v>152950</v>
          </cell>
          <cell r="K58">
            <v>174800</v>
          </cell>
          <cell r="L58">
            <v>196650</v>
          </cell>
          <cell r="M58">
            <v>218500</v>
          </cell>
        </row>
        <row r="59">
          <cell r="B59" t="str">
            <v>Distance not driven (km)</v>
          </cell>
          <cell r="C59">
            <v>57500</v>
          </cell>
          <cell r="D59">
            <v>57500</v>
          </cell>
          <cell r="E59">
            <v>115000</v>
          </cell>
          <cell r="F59">
            <v>172500</v>
          </cell>
          <cell r="G59">
            <v>230000</v>
          </cell>
          <cell r="H59">
            <v>287500</v>
          </cell>
          <cell r="I59">
            <v>345000</v>
          </cell>
          <cell r="J59">
            <v>402500</v>
          </cell>
          <cell r="K59">
            <v>460000</v>
          </cell>
          <cell r="L59">
            <v>517500</v>
          </cell>
          <cell r="M59">
            <v>575000</v>
          </cell>
        </row>
        <row r="60">
          <cell r="B60" t="str">
            <v>Barrels of Oil Conserved (barrels)</v>
          </cell>
          <cell r="C60">
            <v>73.22307407715817</v>
          </cell>
          <cell r="D60">
            <v>73.22307407715817</v>
          </cell>
          <cell r="E60">
            <v>146.44614815431635</v>
          </cell>
          <cell r="F60">
            <v>219.66922223147452</v>
          </cell>
          <cell r="G60">
            <v>292.8922963086327</v>
          </cell>
          <cell r="H60">
            <v>366.11537038579087</v>
          </cell>
          <cell r="I60">
            <v>439.33844446294904</v>
          </cell>
          <cell r="J60">
            <v>512.5615185401073</v>
          </cell>
          <cell r="K60">
            <v>585.7845926172654</v>
          </cell>
          <cell r="L60">
            <v>659.0076666944235</v>
          </cell>
          <cell r="M60">
            <v>732.2307407715816</v>
          </cell>
        </row>
      </sheetData>
      <sheetData sheetId="4">
        <row r="89">
          <cell r="B89">
            <v>0.09945414999999999</v>
          </cell>
          <cell r="E89">
            <v>0.0005442</v>
          </cell>
        </row>
        <row r="96">
          <cell r="A96">
            <v>19.4</v>
          </cell>
        </row>
        <row r="102">
          <cell r="A102">
            <v>42.1</v>
          </cell>
        </row>
        <row r="109">
          <cell r="A109">
            <v>1490.7</v>
          </cell>
        </row>
        <row r="114">
          <cell r="B114">
            <v>0.058</v>
          </cell>
        </row>
        <row r="115">
          <cell r="B115">
            <v>0.007</v>
          </cell>
        </row>
        <row r="116">
          <cell r="B116">
            <v>1.8966</v>
          </cell>
        </row>
        <row r="117">
          <cell r="B117">
            <v>1.7342</v>
          </cell>
        </row>
        <row r="118">
          <cell r="B118">
            <v>0.0065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L26" TargetMode="External" /><Relationship Id="rId2"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 Id="rId2"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 Id="rId3"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en.wikipedia.org/wiki/List_of_statutory_minimum_employment_leave_by_country" TargetMode="External" /><Relationship Id="rId2" Type="http://schemas.openxmlformats.org/officeDocument/2006/relationships/hyperlink" Target="http://panel.telecommutect.com/eval/index.php/calc" TargetMode="External" /><Relationship Id="rId3" Type="http://schemas.openxmlformats.org/officeDocument/2006/relationships/hyperlink" Target="http://www.cra-arc.gc.ca/tx/bsnss/tpcs/pyrll/bnfts/tmbl/llwnc/rts-eng.html" TargetMode="External" /><Relationship Id="rId4" Type="http://schemas.openxmlformats.org/officeDocument/2006/relationships/hyperlink" Target="http://www.eia.doe.gov/emeu/consumptionbriefs/cbecs/pbawebsite/office/office_howuseenergy.htm" TargetMode="External" /><Relationship Id="rId5" Type="http://schemas.openxmlformats.org/officeDocument/2006/relationships/hyperlink" Target="http://www.shaw.ca/en-ca/ProductsServices/Business/Internet/" TargetMode="External" /></Relationships>
</file>

<file path=xl/worksheets/sheet1.xml><?xml version="1.0" encoding="utf-8"?>
<worksheet xmlns="http://schemas.openxmlformats.org/spreadsheetml/2006/main" xmlns:r="http://schemas.openxmlformats.org/officeDocument/2006/relationships">
  <dimension ref="A1:O36"/>
  <sheetViews>
    <sheetView tabSelected="1" workbookViewId="0" topLeftCell="A1">
      <selection activeCell="E34" sqref="E34"/>
    </sheetView>
  </sheetViews>
  <sheetFormatPr defaultColWidth="8.57421875" defaultRowHeight="15"/>
  <sheetData>
    <row r="1" spans="1:14" ht="24.75">
      <c r="A1" s="50"/>
      <c r="B1" s="50"/>
      <c r="C1" s="50"/>
      <c r="D1" s="50"/>
      <c r="E1" s="50"/>
      <c r="F1" s="50"/>
      <c r="G1" s="127" t="s">
        <v>208</v>
      </c>
      <c r="H1" s="128"/>
      <c r="I1" s="128"/>
      <c r="J1" s="50"/>
      <c r="K1" s="50"/>
      <c r="L1" s="50"/>
      <c r="M1" s="50"/>
      <c r="N1" s="50"/>
    </row>
    <row r="2" spans="1:14" ht="15">
      <c r="A2" s="50"/>
      <c r="B2" s="50"/>
      <c r="C2" s="50"/>
      <c r="D2" s="50"/>
      <c r="E2" s="50"/>
      <c r="F2" s="50"/>
      <c r="G2" s="50"/>
      <c r="H2" s="50"/>
      <c r="I2" s="50"/>
      <c r="J2" s="50"/>
      <c r="K2" s="50"/>
      <c r="L2" s="50"/>
      <c r="M2" s="50"/>
      <c r="N2" s="50"/>
    </row>
    <row r="3" spans="1:14" ht="15" customHeight="1">
      <c r="A3" s="105" t="s">
        <v>259</v>
      </c>
      <c r="B3" s="105"/>
      <c r="C3" s="105"/>
      <c r="D3" s="105"/>
      <c r="E3" s="105"/>
      <c r="F3" s="105"/>
      <c r="G3" s="105"/>
      <c r="H3" s="105"/>
      <c r="I3" s="105"/>
      <c r="J3" s="105"/>
      <c r="K3" s="105"/>
      <c r="L3" s="105"/>
      <c r="M3" s="105"/>
      <c r="N3" s="105"/>
    </row>
    <row r="4" spans="1:14" ht="15">
      <c r="A4" s="105"/>
      <c r="B4" s="105"/>
      <c r="C4" s="105"/>
      <c r="D4" s="105"/>
      <c r="E4" s="105"/>
      <c r="F4" s="105"/>
      <c r="G4" s="105"/>
      <c r="H4" s="105"/>
      <c r="I4" s="105"/>
      <c r="J4" s="105"/>
      <c r="K4" s="105"/>
      <c r="L4" s="105"/>
      <c r="M4" s="105"/>
      <c r="N4" s="105"/>
    </row>
    <row r="5" spans="1:14" ht="15">
      <c r="A5" s="50"/>
      <c r="B5" s="50"/>
      <c r="C5" s="50"/>
      <c r="D5" s="50"/>
      <c r="E5" s="50"/>
      <c r="F5" s="50"/>
      <c r="G5" s="50"/>
      <c r="H5" s="50"/>
      <c r="I5" s="50"/>
      <c r="J5" s="50"/>
      <c r="K5" s="50"/>
      <c r="L5" s="50"/>
      <c r="M5" s="50"/>
      <c r="N5" s="50"/>
    </row>
    <row r="6" spans="1:14" ht="15">
      <c r="A6" s="31" t="s">
        <v>186</v>
      </c>
      <c r="B6" s="50"/>
      <c r="C6" s="50"/>
      <c r="D6" s="50"/>
      <c r="E6" s="50"/>
      <c r="F6" s="50"/>
      <c r="G6" s="50"/>
      <c r="H6" s="50"/>
      <c r="I6" s="50"/>
      <c r="J6" s="50"/>
      <c r="K6" s="50"/>
      <c r="L6" s="50"/>
      <c r="M6" s="50"/>
      <c r="N6" s="50"/>
    </row>
    <row r="7" spans="1:14" ht="15">
      <c r="A7" s="50" t="s">
        <v>109</v>
      </c>
      <c r="B7" s="50"/>
      <c r="C7" s="50"/>
      <c r="D7" s="50"/>
      <c r="E7" s="50"/>
      <c r="F7" s="50"/>
      <c r="G7" s="50"/>
      <c r="H7" s="50"/>
      <c r="I7" s="50"/>
      <c r="J7" s="50"/>
      <c r="K7" s="50"/>
      <c r="L7" s="50"/>
      <c r="M7" s="81"/>
      <c r="N7" s="50"/>
    </row>
    <row r="8" ht="15">
      <c r="A8" s="50" t="s">
        <v>110</v>
      </c>
    </row>
    <row r="9" spans="1:14" ht="15">
      <c r="A9" s="50" t="s">
        <v>164</v>
      </c>
      <c r="B9" s="50"/>
      <c r="C9" s="50"/>
      <c r="D9" s="50"/>
      <c r="E9" s="50"/>
      <c r="F9" s="50"/>
      <c r="G9" s="50"/>
      <c r="H9" s="50"/>
      <c r="I9" s="50"/>
      <c r="J9" s="50"/>
      <c r="K9" s="50"/>
      <c r="L9" s="50"/>
      <c r="M9" s="50"/>
      <c r="N9" s="50"/>
    </row>
    <row r="11" spans="1:14" ht="15">
      <c r="A11" s="50" t="s">
        <v>120</v>
      </c>
      <c r="B11" s="50"/>
      <c r="C11" s="50"/>
      <c r="D11" s="50"/>
      <c r="E11" s="50"/>
      <c r="F11" s="50"/>
      <c r="G11" s="50"/>
      <c r="H11" s="50"/>
      <c r="I11" s="50"/>
      <c r="J11" s="50"/>
      <c r="K11" s="50"/>
      <c r="L11" s="50"/>
      <c r="M11" s="50"/>
      <c r="N11" s="50"/>
    </row>
    <row r="12" spans="1:14" ht="15">
      <c r="A12" s="50" t="s">
        <v>108</v>
      </c>
      <c r="B12" s="50"/>
      <c r="C12" s="50"/>
      <c r="D12" s="50"/>
      <c r="E12" s="50"/>
      <c r="F12" s="50"/>
      <c r="G12" s="50"/>
      <c r="H12" s="50"/>
      <c r="I12" s="50"/>
      <c r="J12" s="50"/>
      <c r="K12" s="50"/>
      <c r="L12" s="50"/>
      <c r="M12" s="50"/>
      <c r="N12" s="50"/>
    </row>
    <row r="13" spans="1:14" ht="15">
      <c r="A13" s="50" t="s">
        <v>97</v>
      </c>
      <c r="B13" s="50"/>
      <c r="C13" s="50"/>
      <c r="D13" s="50"/>
      <c r="E13" s="50"/>
      <c r="F13" s="50"/>
      <c r="G13" s="50"/>
      <c r="H13" s="50"/>
      <c r="I13" s="50"/>
      <c r="J13" s="50"/>
      <c r="K13" s="50"/>
      <c r="L13" s="50"/>
      <c r="M13" s="50"/>
      <c r="N13" s="50"/>
    </row>
    <row r="14" spans="1:14" ht="15">
      <c r="A14" s="50" t="s">
        <v>98</v>
      </c>
      <c r="B14" s="50"/>
      <c r="C14" s="50"/>
      <c r="D14" s="50"/>
      <c r="E14" s="50"/>
      <c r="F14" s="50"/>
      <c r="G14" s="50"/>
      <c r="H14" s="50"/>
      <c r="I14" s="50"/>
      <c r="J14" s="50"/>
      <c r="K14" s="50"/>
      <c r="L14" s="50"/>
      <c r="M14" s="50"/>
      <c r="N14" s="50"/>
    </row>
    <row r="15" spans="1:14" ht="15">
      <c r="A15" s="50"/>
      <c r="B15" s="50"/>
      <c r="C15" s="50"/>
      <c r="D15" s="50"/>
      <c r="E15" s="50"/>
      <c r="F15" s="50"/>
      <c r="G15" s="50"/>
      <c r="H15" s="50"/>
      <c r="I15" s="50"/>
      <c r="J15" s="50"/>
      <c r="K15" s="50"/>
      <c r="L15" s="50"/>
      <c r="M15" s="50"/>
      <c r="N15" s="50"/>
    </row>
    <row r="16" spans="1:14" ht="15">
      <c r="A16" s="50"/>
      <c r="B16" s="50"/>
      <c r="C16" s="50"/>
      <c r="D16" s="50"/>
      <c r="E16" s="50"/>
      <c r="F16" s="50"/>
      <c r="G16" s="50"/>
      <c r="H16" s="50"/>
      <c r="I16" s="50"/>
      <c r="J16" s="50"/>
      <c r="K16" s="50"/>
      <c r="L16" s="50"/>
      <c r="M16" s="50"/>
      <c r="N16" s="50"/>
    </row>
    <row r="17" spans="1:14" ht="15">
      <c r="A17" s="50"/>
      <c r="B17" s="50"/>
      <c r="C17" s="50"/>
      <c r="D17" s="50"/>
      <c r="E17" s="50"/>
      <c r="F17" s="50"/>
      <c r="G17" s="50"/>
      <c r="H17" s="50"/>
      <c r="I17" s="50"/>
      <c r="J17" s="50"/>
      <c r="K17" s="50"/>
      <c r="L17" s="50"/>
      <c r="M17" s="50"/>
      <c r="N17" s="50"/>
    </row>
    <row r="18" spans="1:14" ht="15">
      <c r="A18" s="31" t="s">
        <v>140</v>
      </c>
      <c r="B18" s="50"/>
      <c r="C18" s="50"/>
      <c r="D18" s="50"/>
      <c r="E18" s="50"/>
      <c r="F18" s="50"/>
      <c r="G18" s="50"/>
      <c r="H18" s="50"/>
      <c r="I18" s="50"/>
      <c r="J18" s="50"/>
      <c r="K18" s="50"/>
      <c r="L18" s="50"/>
      <c r="M18" s="50"/>
      <c r="N18" s="50"/>
    </row>
    <row r="19" spans="1:14" ht="15.75" thickBot="1">
      <c r="A19" s="50"/>
      <c r="B19" s="50"/>
      <c r="C19" s="50"/>
      <c r="D19" s="50"/>
      <c r="E19" s="50"/>
      <c r="F19" s="50"/>
      <c r="G19" s="50"/>
      <c r="H19" s="50"/>
      <c r="I19" s="50"/>
      <c r="J19" s="50"/>
      <c r="K19" s="50"/>
      <c r="L19" s="50"/>
      <c r="M19" s="50"/>
      <c r="N19" s="50"/>
    </row>
    <row r="20" spans="1:15" ht="15.75" thickBot="1">
      <c r="A20" s="50"/>
      <c r="B20" s="50"/>
      <c r="C20" s="106"/>
      <c r="D20" s="107"/>
      <c r="E20" s="65" t="s">
        <v>223</v>
      </c>
      <c r="F20" s="66" t="s">
        <v>224</v>
      </c>
      <c r="G20" s="66" t="s">
        <v>225</v>
      </c>
      <c r="H20" s="66" t="s">
        <v>226</v>
      </c>
      <c r="I20" s="66" t="s">
        <v>227</v>
      </c>
      <c r="J20" s="66" t="s">
        <v>228</v>
      </c>
      <c r="K20" s="135" t="s">
        <v>142</v>
      </c>
      <c r="L20" s="135" t="s">
        <v>144</v>
      </c>
      <c r="M20" s="135" t="s">
        <v>146</v>
      </c>
      <c r="N20" s="135" t="s">
        <v>148</v>
      </c>
      <c r="O20" s="135" t="s">
        <v>150</v>
      </c>
    </row>
    <row r="21" spans="1:15" ht="15.75" customHeight="1" thickBot="1">
      <c r="A21" s="50"/>
      <c r="B21" s="50"/>
      <c r="C21" s="103" t="s">
        <v>117</v>
      </c>
      <c r="D21" s="104"/>
      <c r="E21" s="67">
        <f>'Projected Savings'!D34</f>
        <v>10088.820346320346</v>
      </c>
      <c r="F21" s="190">
        <v>12308.820346320346</v>
      </c>
      <c r="G21" s="191">
        <v>12308.820346320346</v>
      </c>
      <c r="H21" s="191">
        <v>12308.820346320346</v>
      </c>
      <c r="I21" s="191">
        <v>12308.820346320346</v>
      </c>
      <c r="J21" s="191">
        <v>12308.820346320346</v>
      </c>
      <c r="K21" s="191">
        <v>12308.820346320346</v>
      </c>
      <c r="L21" s="191">
        <v>12308.820346320346</v>
      </c>
      <c r="M21" s="191">
        <v>12308.820346320346</v>
      </c>
      <c r="N21" s="191">
        <v>12308.820346320346</v>
      </c>
      <c r="O21" s="192">
        <v>12308.820346320346</v>
      </c>
    </row>
    <row r="22" spans="1:15" ht="15.75" customHeight="1" thickBot="1">
      <c r="A22" s="50"/>
      <c r="B22" s="50"/>
      <c r="C22" s="103" t="s">
        <v>116</v>
      </c>
      <c r="D22" s="104"/>
      <c r="E22" s="69">
        <f>'Projected Savings'!D35</f>
        <v>-2220</v>
      </c>
      <c r="F22" s="189">
        <v>9848.820346320346</v>
      </c>
      <c r="G22" s="189">
        <v>10088.820346320346</v>
      </c>
      <c r="H22" s="189">
        <v>10088.820346320346</v>
      </c>
      <c r="I22" s="189">
        <v>10088.820346320346</v>
      </c>
      <c r="J22" s="189">
        <v>10088.820346320346</v>
      </c>
      <c r="K22" s="189">
        <v>10088.820346320346</v>
      </c>
      <c r="L22" s="189">
        <v>10088.820346320346</v>
      </c>
      <c r="M22" s="189">
        <v>10088.820346320346</v>
      </c>
      <c r="N22" s="189">
        <v>10088.820346320346</v>
      </c>
      <c r="O22" s="189">
        <v>10088.820346320346</v>
      </c>
    </row>
    <row r="23" spans="1:14" ht="15">
      <c r="A23" s="50"/>
      <c r="B23" s="50"/>
      <c r="C23" s="50"/>
      <c r="D23" s="50"/>
      <c r="E23" s="50"/>
      <c r="F23" s="50"/>
      <c r="G23" s="50"/>
      <c r="H23" s="50"/>
      <c r="I23" s="50"/>
      <c r="J23" s="50"/>
      <c r="K23" s="50"/>
      <c r="L23" s="50"/>
      <c r="M23" s="50"/>
      <c r="N23" s="50"/>
    </row>
    <row r="24" spans="1:14" ht="15">
      <c r="A24" s="50" t="s">
        <v>160</v>
      </c>
      <c r="B24" s="50"/>
      <c r="C24" s="50"/>
      <c r="D24" s="50"/>
      <c r="E24" s="50"/>
      <c r="F24" s="50"/>
      <c r="G24" s="50"/>
      <c r="H24" s="50"/>
      <c r="I24" s="50"/>
      <c r="J24" s="50"/>
      <c r="K24" s="50"/>
      <c r="L24" s="125" t="s">
        <v>162</v>
      </c>
      <c r="M24" s="50"/>
      <c r="N24" s="50"/>
    </row>
    <row r="26" spans="1:14" ht="15">
      <c r="A26" s="50" t="s">
        <v>131</v>
      </c>
      <c r="L26" s="125" t="s">
        <v>161</v>
      </c>
      <c r="M26" s="50"/>
      <c r="N26" s="50"/>
    </row>
    <row r="27" spans="13:14" ht="15">
      <c r="M27" s="50"/>
      <c r="N27" s="50"/>
    </row>
    <row r="28" spans="1:14" ht="15">
      <c r="A28" s="31" t="s">
        <v>188</v>
      </c>
      <c r="B28" s="50"/>
      <c r="C28" s="50"/>
      <c r="D28" s="50"/>
      <c r="E28" s="50"/>
      <c r="F28" s="50"/>
      <c r="G28" s="50"/>
      <c r="H28" s="50"/>
      <c r="I28" s="50"/>
      <c r="J28" s="50"/>
      <c r="K28" s="29"/>
      <c r="L28" s="50"/>
      <c r="M28" s="50"/>
      <c r="N28" s="50"/>
    </row>
    <row r="29" spans="1:14" ht="15">
      <c r="A29" s="29"/>
      <c r="B29" s="29"/>
      <c r="C29" s="29"/>
      <c r="D29" s="29"/>
      <c r="E29" s="29"/>
      <c r="F29" s="29"/>
      <c r="G29" s="29"/>
      <c r="H29" s="29"/>
      <c r="I29" s="29"/>
      <c r="J29" s="29"/>
      <c r="K29" s="29"/>
      <c r="L29" s="50"/>
      <c r="M29" s="50"/>
      <c r="N29" s="50"/>
    </row>
    <row r="30" spans="1:14" ht="15">
      <c r="A30" s="70" t="s">
        <v>260</v>
      </c>
      <c r="B30" s="29"/>
      <c r="C30" s="29"/>
      <c r="D30" s="29"/>
      <c r="E30" s="29"/>
      <c r="F30" s="29"/>
      <c r="G30" s="29"/>
      <c r="H30" s="29"/>
      <c r="I30" s="29"/>
      <c r="J30" s="29"/>
      <c r="K30" s="29"/>
      <c r="L30" s="50"/>
      <c r="M30" s="50"/>
      <c r="N30" s="50"/>
    </row>
    <row r="31" spans="1:14" ht="15">
      <c r="A31" s="70" t="s">
        <v>189</v>
      </c>
      <c r="B31" s="29"/>
      <c r="C31" s="29"/>
      <c r="D31" s="29"/>
      <c r="E31" s="29"/>
      <c r="F31" s="29"/>
      <c r="G31" s="29"/>
      <c r="H31" s="29"/>
      <c r="I31" s="29"/>
      <c r="J31" s="29"/>
      <c r="K31" s="29"/>
      <c r="L31" s="50"/>
      <c r="M31" s="50"/>
      <c r="N31" s="50"/>
    </row>
    <row r="32" spans="1:14" ht="15">
      <c r="A32" s="71" t="s">
        <v>163</v>
      </c>
      <c r="B32" s="29"/>
      <c r="C32" s="29"/>
      <c r="D32" s="29"/>
      <c r="E32" s="29"/>
      <c r="F32" s="29"/>
      <c r="G32" s="29"/>
      <c r="H32" s="29"/>
      <c r="I32" s="29"/>
      <c r="J32" s="29"/>
      <c r="K32" s="71"/>
      <c r="L32" s="50"/>
      <c r="M32" s="50"/>
      <c r="N32" s="50"/>
    </row>
    <row r="33" spans="2:14" ht="15">
      <c r="B33" s="29"/>
      <c r="C33" s="71"/>
      <c r="D33" s="71"/>
      <c r="E33" s="71"/>
      <c r="F33" s="71"/>
      <c r="G33" s="71"/>
      <c r="H33" s="71"/>
      <c r="I33" s="71"/>
      <c r="J33" s="71"/>
      <c r="K33" s="50"/>
      <c r="L33" s="50"/>
      <c r="M33" s="50"/>
      <c r="N33" s="50"/>
    </row>
    <row r="34" spans="1:14" ht="15">
      <c r="A34" s="50"/>
      <c r="B34" s="50"/>
      <c r="C34" s="50"/>
      <c r="D34" s="50"/>
      <c r="E34" s="50"/>
      <c r="F34" s="50"/>
      <c r="G34" s="50"/>
      <c r="H34" s="50"/>
      <c r="I34" s="50"/>
      <c r="J34" s="50"/>
      <c r="K34" s="50"/>
      <c r="L34" s="50"/>
      <c r="M34" s="50"/>
      <c r="N34" s="50"/>
    </row>
    <row r="35" spans="1:14" ht="15">
      <c r="A35" s="50"/>
      <c r="B35" s="50"/>
      <c r="C35" s="50"/>
      <c r="D35" s="50"/>
      <c r="E35" s="50"/>
      <c r="F35" s="50"/>
      <c r="G35" s="50"/>
      <c r="H35" s="50"/>
      <c r="I35" s="50"/>
      <c r="J35" s="50"/>
      <c r="K35" s="50"/>
      <c r="L35" s="50"/>
      <c r="M35" s="50"/>
      <c r="N35" s="50"/>
    </row>
    <row r="36" spans="1:14" ht="15">
      <c r="A36" s="50"/>
      <c r="B36" s="50"/>
      <c r="C36" s="50"/>
      <c r="D36" s="50"/>
      <c r="E36" s="50"/>
      <c r="F36" s="50"/>
      <c r="G36" s="50"/>
      <c r="H36" s="50"/>
      <c r="I36" s="50"/>
      <c r="J36" s="50"/>
      <c r="K36" s="50"/>
      <c r="L36" s="50"/>
      <c r="M36" s="50"/>
      <c r="N36" s="50"/>
    </row>
  </sheetData>
  <mergeCells count="5">
    <mergeCell ref="G1:I1"/>
    <mergeCell ref="A3:N4"/>
    <mergeCell ref="C20:D20"/>
    <mergeCell ref="C21:D21"/>
    <mergeCell ref="C22:D22"/>
  </mergeCells>
  <hyperlinks>
    <hyperlink ref="L24" r:id="rId1" display="Input Page"/>
    <hyperlink ref="L26" r:id="rId2" display="Assumptions-Referenc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Q37"/>
  <sheetViews>
    <sheetView showGridLines="0" workbookViewId="0" topLeftCell="A1">
      <selection activeCell="B23" sqref="B23"/>
    </sheetView>
  </sheetViews>
  <sheetFormatPr defaultColWidth="8.57421875" defaultRowHeight="15"/>
  <cols>
    <col min="2" max="2" width="12.421875" style="0" customWidth="1"/>
    <col min="7" max="12" width="10.140625" style="0" bestFit="1" customWidth="1"/>
    <col min="13" max="17" width="9.140625" style="0" bestFit="1" customWidth="1"/>
  </cols>
  <sheetData>
    <row r="2" spans="1:12" ht="15.75">
      <c r="A2" s="50"/>
      <c r="B2" s="111" t="s">
        <v>180</v>
      </c>
      <c r="C2" s="111"/>
      <c r="D2" s="111"/>
      <c r="E2" s="111"/>
      <c r="F2" s="111"/>
      <c r="G2" s="111"/>
      <c r="H2" s="111"/>
      <c r="I2" s="50"/>
      <c r="J2" s="50"/>
      <c r="K2" s="50"/>
      <c r="L2" s="50"/>
    </row>
    <row r="3" spans="1:12" ht="15">
      <c r="A3" s="50"/>
      <c r="B3" s="6" t="s">
        <v>190</v>
      </c>
      <c r="C3" s="50"/>
      <c r="D3" s="50"/>
      <c r="E3" s="50"/>
      <c r="F3" s="50"/>
      <c r="G3" s="50"/>
      <c r="H3" s="50"/>
      <c r="I3" s="50"/>
      <c r="J3" s="50"/>
      <c r="K3" s="50"/>
      <c r="L3" s="50"/>
    </row>
    <row r="5" spans="2:10" ht="15">
      <c r="B5" s="50" t="s">
        <v>185</v>
      </c>
      <c r="C5" s="50"/>
      <c r="D5" s="40"/>
      <c r="E5" s="60"/>
      <c r="F5" s="50"/>
      <c r="G5" s="79"/>
      <c r="H5" s="50"/>
      <c r="I5" s="50"/>
      <c r="J5" s="50"/>
    </row>
    <row r="6" spans="1:12" ht="15">
      <c r="A6" s="50"/>
      <c r="B6" s="50" t="s">
        <v>111</v>
      </c>
      <c r="C6" s="50"/>
      <c r="D6" s="50"/>
      <c r="E6" s="50"/>
      <c r="F6" s="50"/>
      <c r="G6" s="50"/>
      <c r="H6" s="50"/>
      <c r="I6" s="50"/>
      <c r="J6" s="50"/>
      <c r="K6" s="50"/>
      <c r="L6" s="50"/>
    </row>
    <row r="7" ht="15">
      <c r="B7" s="50" t="s">
        <v>184</v>
      </c>
    </row>
    <row r="9" ht="15">
      <c r="B9" s="80" t="s">
        <v>182</v>
      </c>
    </row>
    <row r="10" spans="2:16" ht="15">
      <c r="B10" s="80" t="s">
        <v>183</v>
      </c>
      <c r="C10" s="50"/>
      <c r="D10" s="50"/>
      <c r="E10" s="50"/>
      <c r="F10" s="50"/>
      <c r="G10" s="50"/>
      <c r="H10" s="50"/>
      <c r="I10" s="50"/>
      <c r="J10" s="50"/>
      <c r="K10" s="50"/>
      <c r="L10" s="50"/>
      <c r="M10" s="50"/>
      <c r="N10" s="50"/>
      <c r="O10" s="50"/>
      <c r="P10" s="50"/>
    </row>
    <row r="11" spans="2:16" ht="15">
      <c r="B11" s="80" t="s">
        <v>167</v>
      </c>
      <c r="C11" s="50"/>
      <c r="D11" s="50"/>
      <c r="E11" s="50"/>
      <c r="F11" s="50"/>
      <c r="G11" s="50"/>
      <c r="H11" s="50"/>
      <c r="I11" s="50"/>
      <c r="J11" s="50"/>
      <c r="K11" s="50"/>
      <c r="L11" s="50"/>
      <c r="M11" s="50"/>
      <c r="N11" s="50"/>
      <c r="O11" s="50"/>
      <c r="P11" s="50"/>
    </row>
    <row r="13" ht="15">
      <c r="B13" s="50" t="s">
        <v>151</v>
      </c>
    </row>
    <row r="14" spans="1:16" s="26" customFormat="1" ht="15.75" thickBot="1">
      <c r="A14" s="50"/>
      <c r="B14" s="50"/>
      <c r="C14" s="50"/>
      <c r="D14" s="50"/>
      <c r="E14" s="50"/>
      <c r="F14" s="50"/>
      <c r="G14" s="50"/>
      <c r="H14" s="50"/>
      <c r="I14" s="50"/>
      <c r="J14" s="50"/>
      <c r="K14" s="50"/>
      <c r="L14" s="50"/>
      <c r="M14" s="50"/>
      <c r="N14" s="50"/>
      <c r="O14" s="50"/>
      <c r="P14" s="50"/>
    </row>
    <row r="15" spans="1:17" ht="15.75" thickBot="1">
      <c r="A15" s="50"/>
      <c r="B15" s="50"/>
      <c r="C15" s="50"/>
      <c r="D15" s="50"/>
      <c r="E15" s="50"/>
      <c r="F15" s="50"/>
      <c r="G15" s="13" t="s">
        <v>223</v>
      </c>
      <c r="H15" s="10" t="s">
        <v>224</v>
      </c>
      <c r="I15" s="10" t="s">
        <v>225</v>
      </c>
      <c r="J15" s="10" t="s">
        <v>226</v>
      </c>
      <c r="K15" s="10" t="s">
        <v>227</v>
      </c>
      <c r="L15" s="161" t="s">
        <v>228</v>
      </c>
      <c r="M15" s="10" t="s">
        <v>100</v>
      </c>
      <c r="N15" s="10" t="s">
        <v>101</v>
      </c>
      <c r="O15" s="10" t="s">
        <v>102</v>
      </c>
      <c r="P15" s="10" t="s">
        <v>103</v>
      </c>
      <c r="Q15" s="11" t="s">
        <v>104</v>
      </c>
    </row>
    <row r="16" spans="1:17" ht="15">
      <c r="A16" s="50"/>
      <c r="B16" s="112" t="s">
        <v>213</v>
      </c>
      <c r="C16" s="113"/>
      <c r="D16" s="113"/>
      <c r="E16" s="113"/>
      <c r="F16" s="114"/>
      <c r="G16" s="14">
        <v>20</v>
      </c>
      <c r="H16" s="15">
        <f>G16</f>
        <v>20</v>
      </c>
      <c r="I16" s="15">
        <f>G16</f>
        <v>20</v>
      </c>
      <c r="J16" s="15">
        <f>G16</f>
        <v>20</v>
      </c>
      <c r="K16" s="15">
        <f>G16</f>
        <v>20</v>
      </c>
      <c r="L16" s="162">
        <f>K16</f>
        <v>20</v>
      </c>
      <c r="M16" s="15">
        <f>L16</f>
        <v>20</v>
      </c>
      <c r="N16" s="15">
        <f>L16</f>
        <v>20</v>
      </c>
      <c r="O16" s="15">
        <f>L16</f>
        <v>20</v>
      </c>
      <c r="P16" s="15">
        <f>L16</f>
        <v>20</v>
      </c>
      <c r="Q16" s="16">
        <f>P16</f>
        <v>20</v>
      </c>
    </row>
    <row r="17" spans="1:17" ht="15.75" thickBot="1">
      <c r="A17" s="50"/>
      <c r="B17" s="108" t="s">
        <v>264</v>
      </c>
      <c r="C17" s="109"/>
      <c r="D17" s="109"/>
      <c r="E17" s="109"/>
      <c r="F17" s="110"/>
      <c r="G17" s="17">
        <v>5</v>
      </c>
      <c r="H17" s="18">
        <f>G17</f>
        <v>5</v>
      </c>
      <c r="I17" s="18">
        <f>G17</f>
        <v>5</v>
      </c>
      <c r="J17" s="18">
        <f>G17</f>
        <v>5</v>
      </c>
      <c r="K17" s="18">
        <f>G17</f>
        <v>5</v>
      </c>
      <c r="L17" s="19">
        <f>G17</f>
        <v>5</v>
      </c>
      <c r="M17" s="18">
        <f>L17</f>
        <v>5</v>
      </c>
      <c r="N17" s="18">
        <f>L17</f>
        <v>5</v>
      </c>
      <c r="O17" s="18">
        <f>L17</f>
        <v>5</v>
      </c>
      <c r="P17" s="18">
        <f>L17</f>
        <v>5</v>
      </c>
      <c r="Q17" s="19">
        <f>L17</f>
        <v>5</v>
      </c>
    </row>
    <row r="18" spans="1:17" ht="15.75" thickBot="1">
      <c r="A18" s="50"/>
      <c r="B18" s="50"/>
      <c r="C18" s="50"/>
      <c r="D18" s="50"/>
      <c r="E18" s="50"/>
      <c r="F18" s="50"/>
      <c r="G18" s="8"/>
      <c r="H18" s="8"/>
      <c r="I18" s="8"/>
      <c r="J18" s="8"/>
      <c r="K18" s="8"/>
      <c r="L18" s="8"/>
      <c r="M18" s="8"/>
      <c r="N18" s="8"/>
      <c r="O18" s="8"/>
      <c r="P18" s="8"/>
      <c r="Q18" s="8"/>
    </row>
    <row r="19" spans="1:17" ht="15">
      <c r="A19" s="50"/>
      <c r="B19" s="112" t="s">
        <v>191</v>
      </c>
      <c r="C19" s="113"/>
      <c r="D19" s="113"/>
      <c r="E19" s="113"/>
      <c r="F19" s="114"/>
      <c r="G19" s="23">
        <v>40000</v>
      </c>
      <c r="H19" s="24">
        <f>G19</f>
        <v>40000</v>
      </c>
      <c r="I19" s="24">
        <f>G19</f>
        <v>40000</v>
      </c>
      <c r="J19" s="24">
        <f>G19</f>
        <v>40000</v>
      </c>
      <c r="K19" s="24">
        <f>G19</f>
        <v>40000</v>
      </c>
      <c r="L19" s="25">
        <f>G19</f>
        <v>40000</v>
      </c>
      <c r="M19" s="24">
        <f>L19</f>
        <v>40000</v>
      </c>
      <c r="N19" s="160">
        <f>L19</f>
        <v>40000</v>
      </c>
      <c r="O19" s="24">
        <f>L19</f>
        <v>40000</v>
      </c>
      <c r="P19" s="24">
        <f>L19</f>
        <v>40000</v>
      </c>
      <c r="Q19" s="25">
        <f>L19</f>
        <v>40000</v>
      </c>
    </row>
    <row r="20" spans="1:17" ht="15">
      <c r="A20" s="50"/>
      <c r="B20" s="115" t="s">
        <v>263</v>
      </c>
      <c r="C20" s="116"/>
      <c r="D20" s="116"/>
      <c r="E20" s="116"/>
      <c r="F20" s="117"/>
      <c r="G20" s="20">
        <v>240</v>
      </c>
      <c r="H20" s="21">
        <f>G20</f>
        <v>240</v>
      </c>
      <c r="I20" s="21">
        <f>G20</f>
        <v>240</v>
      </c>
      <c r="J20" s="21">
        <f>G20</f>
        <v>240</v>
      </c>
      <c r="K20" s="21">
        <f aca="true" t="shared" si="0" ref="K20:K25">G20</f>
        <v>240</v>
      </c>
      <c r="L20" s="22">
        <f aca="true" t="shared" si="1" ref="L20:L25">G20</f>
        <v>240</v>
      </c>
      <c r="M20" s="21">
        <f>L20</f>
        <v>240</v>
      </c>
      <c r="N20" s="21">
        <f>L20</f>
        <v>240</v>
      </c>
      <c r="O20" s="21">
        <f>L20</f>
        <v>240</v>
      </c>
      <c r="P20" s="21">
        <f aca="true" t="shared" si="2" ref="P20:P25">L20</f>
        <v>240</v>
      </c>
      <c r="Q20" s="22">
        <f aca="true" t="shared" si="3" ref="Q20:Q25">L20</f>
        <v>240</v>
      </c>
    </row>
    <row r="21" spans="1:17" ht="15.75" thickBot="1">
      <c r="A21" s="50"/>
      <c r="B21" s="108" t="s">
        <v>262</v>
      </c>
      <c r="C21" s="109"/>
      <c r="D21" s="109"/>
      <c r="E21" s="109"/>
      <c r="F21" s="110"/>
      <c r="G21" s="17">
        <v>115</v>
      </c>
      <c r="H21" s="18">
        <f>G21</f>
        <v>115</v>
      </c>
      <c r="I21" s="18">
        <f>G21</f>
        <v>115</v>
      </c>
      <c r="J21" s="18">
        <f>G21</f>
        <v>115</v>
      </c>
      <c r="K21" s="18">
        <f t="shared" si="0"/>
        <v>115</v>
      </c>
      <c r="L21" s="19">
        <f t="shared" si="1"/>
        <v>115</v>
      </c>
      <c r="M21" s="18">
        <f>L21</f>
        <v>115</v>
      </c>
      <c r="N21" s="18">
        <f>L21</f>
        <v>115</v>
      </c>
      <c r="O21" s="18">
        <f>L21</f>
        <v>115</v>
      </c>
      <c r="P21" s="18">
        <f t="shared" si="2"/>
        <v>115</v>
      </c>
      <c r="Q21" s="19">
        <f t="shared" si="3"/>
        <v>115</v>
      </c>
    </row>
    <row r="22" spans="1:17" ht="15">
      <c r="A22" s="30" t="s">
        <v>238</v>
      </c>
      <c r="B22" s="96" t="s">
        <v>76</v>
      </c>
      <c r="C22" s="47"/>
      <c r="D22" s="47"/>
      <c r="E22" s="47"/>
      <c r="F22" s="47"/>
      <c r="G22" s="45">
        <v>8.7</v>
      </c>
      <c r="H22" s="21">
        <f>G22</f>
        <v>8.7</v>
      </c>
      <c r="I22" s="21">
        <f>G22</f>
        <v>8.7</v>
      </c>
      <c r="J22" s="21">
        <f>G22</f>
        <v>8.7</v>
      </c>
      <c r="K22" s="21">
        <f t="shared" si="0"/>
        <v>8.7</v>
      </c>
      <c r="L22" s="21">
        <f t="shared" si="1"/>
        <v>8.7</v>
      </c>
      <c r="M22" s="21">
        <f>L22</f>
        <v>8.7</v>
      </c>
      <c r="N22" s="21">
        <f>L22</f>
        <v>8.7</v>
      </c>
      <c r="O22" s="21">
        <f>L22</f>
        <v>8.7</v>
      </c>
      <c r="P22" s="21">
        <f t="shared" si="2"/>
        <v>8.7</v>
      </c>
      <c r="Q22" s="21">
        <f t="shared" si="3"/>
        <v>8.7</v>
      </c>
    </row>
    <row r="23" spans="1:17" ht="15.75" thickBot="1">
      <c r="A23" s="50"/>
      <c r="B23" s="61"/>
      <c r="C23" s="61"/>
      <c r="D23" s="61"/>
      <c r="E23" s="61"/>
      <c r="F23" s="61"/>
      <c r="G23" s="8"/>
      <c r="H23" s="8"/>
      <c r="I23" s="8"/>
      <c r="J23" s="8"/>
      <c r="K23" s="8"/>
      <c r="L23" s="8"/>
      <c r="M23" s="8"/>
      <c r="N23" s="8"/>
      <c r="O23" s="8"/>
      <c r="P23" s="8"/>
      <c r="Q23" s="8"/>
    </row>
    <row r="24" spans="1:17" ht="15">
      <c r="A24" s="50"/>
      <c r="B24" s="51" t="s">
        <v>265</v>
      </c>
      <c r="C24" s="52"/>
      <c r="D24" s="52"/>
      <c r="E24" s="52"/>
      <c r="F24" s="62"/>
      <c r="G24" s="14">
        <v>150</v>
      </c>
      <c r="H24" s="15">
        <f>G24</f>
        <v>150</v>
      </c>
      <c r="I24" s="15">
        <f>G24</f>
        <v>150</v>
      </c>
      <c r="J24" s="15">
        <f>G24</f>
        <v>150</v>
      </c>
      <c r="K24" s="15">
        <f t="shared" si="0"/>
        <v>150</v>
      </c>
      <c r="L24" s="16">
        <f t="shared" si="1"/>
        <v>150</v>
      </c>
      <c r="M24" s="15">
        <f>L24</f>
        <v>150</v>
      </c>
      <c r="N24" s="15">
        <f>L24</f>
        <v>150</v>
      </c>
      <c r="O24" s="15">
        <f>L24</f>
        <v>150</v>
      </c>
      <c r="P24" s="15">
        <f>L24</f>
        <v>150</v>
      </c>
      <c r="Q24" s="16">
        <f>L24</f>
        <v>150</v>
      </c>
    </row>
    <row r="25" spans="1:17" ht="15">
      <c r="A25" s="50"/>
      <c r="B25" s="46" t="s">
        <v>222</v>
      </c>
      <c r="C25" s="47"/>
      <c r="D25" s="47"/>
      <c r="E25" s="47"/>
      <c r="F25" s="63"/>
      <c r="G25" s="20">
        <f>3*12</f>
        <v>36</v>
      </c>
      <c r="H25" s="21">
        <f>G25</f>
        <v>36</v>
      </c>
      <c r="I25" s="21">
        <f>G25</f>
        <v>36</v>
      </c>
      <c r="J25" s="21">
        <f>G25</f>
        <v>36</v>
      </c>
      <c r="K25" s="21">
        <f t="shared" si="0"/>
        <v>36</v>
      </c>
      <c r="L25" s="22">
        <f t="shared" si="1"/>
        <v>36</v>
      </c>
      <c r="M25" s="21">
        <f>L25</f>
        <v>36</v>
      </c>
      <c r="N25" s="21">
        <f>L25</f>
        <v>36</v>
      </c>
      <c r="O25" s="21">
        <f>L25</f>
        <v>36</v>
      </c>
      <c r="P25" s="21">
        <f>L25</f>
        <v>36</v>
      </c>
      <c r="Q25" s="22">
        <f>L25</f>
        <v>36</v>
      </c>
    </row>
    <row r="26" spans="1:17" ht="15.75" thickBot="1">
      <c r="A26" s="50"/>
      <c r="B26" s="48" t="s">
        <v>229</v>
      </c>
      <c r="C26" s="49"/>
      <c r="D26" s="49"/>
      <c r="E26" s="49"/>
      <c r="F26" s="64"/>
      <c r="G26" s="17">
        <v>2302</v>
      </c>
      <c r="H26" s="21">
        <f>G26</f>
        <v>2302</v>
      </c>
      <c r="I26" s="21">
        <f>G26</f>
        <v>2302</v>
      </c>
      <c r="J26" s="21">
        <f>H26</f>
        <v>2302</v>
      </c>
      <c r="K26" s="21">
        <f>I26</f>
        <v>2302</v>
      </c>
      <c r="L26" s="21">
        <f>J26</f>
        <v>2302</v>
      </c>
      <c r="M26" s="21">
        <f>L26</f>
        <v>2302</v>
      </c>
      <c r="N26" s="21">
        <f>L26</f>
        <v>2302</v>
      </c>
      <c r="O26" s="21">
        <f>M26</f>
        <v>2302</v>
      </c>
      <c r="P26" s="21">
        <f>N26</f>
        <v>2302</v>
      </c>
      <c r="Q26" s="21">
        <f>O26</f>
        <v>2302</v>
      </c>
    </row>
    <row r="27" spans="1:17" ht="15.75" thickBot="1">
      <c r="A27" s="50"/>
      <c r="B27" s="9"/>
      <c r="C27" s="9"/>
      <c r="D27" s="9"/>
      <c r="E27" s="9"/>
      <c r="F27" s="9"/>
      <c r="G27" s="8"/>
      <c r="H27" s="8"/>
      <c r="I27" s="8"/>
      <c r="J27" s="8"/>
      <c r="K27" s="8"/>
      <c r="L27" s="8"/>
      <c r="M27" s="8"/>
      <c r="N27" s="8"/>
      <c r="O27" s="8"/>
      <c r="P27" s="8"/>
      <c r="Q27" s="8"/>
    </row>
    <row r="28" spans="1:17" ht="15">
      <c r="A28" s="50"/>
      <c r="B28" s="51" t="s">
        <v>218</v>
      </c>
      <c r="C28" s="52"/>
      <c r="D28" s="52"/>
      <c r="E28" s="52"/>
      <c r="F28" s="62"/>
      <c r="G28" s="14">
        <v>30</v>
      </c>
      <c r="H28" s="15">
        <v>0</v>
      </c>
      <c r="I28" s="15">
        <v>0</v>
      </c>
      <c r="J28" s="15">
        <v>0</v>
      </c>
      <c r="K28" s="15">
        <v>0</v>
      </c>
      <c r="L28" s="16">
        <v>0</v>
      </c>
      <c r="M28" s="15">
        <v>0</v>
      </c>
      <c r="N28" s="15">
        <v>0</v>
      </c>
      <c r="O28" s="15">
        <v>0</v>
      </c>
      <c r="P28" s="15">
        <v>0</v>
      </c>
      <c r="Q28" s="16">
        <v>0</v>
      </c>
    </row>
    <row r="29" spans="1:17" ht="15">
      <c r="A29" s="50"/>
      <c r="B29" s="46" t="s">
        <v>219</v>
      </c>
      <c r="C29" s="47"/>
      <c r="D29" s="47"/>
      <c r="E29" s="47"/>
      <c r="F29" s="63"/>
      <c r="G29" s="20"/>
      <c r="H29" s="21"/>
      <c r="I29" s="21"/>
      <c r="J29" s="21"/>
      <c r="K29" s="21"/>
      <c r="L29" s="22"/>
      <c r="M29" s="21"/>
      <c r="N29" s="21"/>
      <c r="O29" s="21"/>
      <c r="P29" s="21"/>
      <c r="Q29" s="22"/>
    </row>
    <row r="30" spans="1:17" ht="15">
      <c r="A30" s="50"/>
      <c r="B30" s="46" t="s">
        <v>220</v>
      </c>
      <c r="C30" s="47"/>
      <c r="D30" s="47"/>
      <c r="E30" s="47"/>
      <c r="F30" s="63"/>
      <c r="G30" s="20">
        <v>175</v>
      </c>
      <c r="H30" s="21">
        <v>0</v>
      </c>
      <c r="I30" s="21">
        <v>0</v>
      </c>
      <c r="J30" s="21">
        <v>0</v>
      </c>
      <c r="K30" s="21">
        <v>0</v>
      </c>
      <c r="L30" s="22">
        <v>0</v>
      </c>
      <c r="M30" s="21">
        <v>0</v>
      </c>
      <c r="N30" s="21">
        <v>0</v>
      </c>
      <c r="O30" s="21">
        <v>0</v>
      </c>
      <c r="P30" s="21">
        <v>0</v>
      </c>
      <c r="Q30" s="22">
        <v>0</v>
      </c>
    </row>
    <row r="31" spans="1:17" ht="15">
      <c r="A31" s="50"/>
      <c r="B31" s="46" t="s">
        <v>221</v>
      </c>
      <c r="C31" s="47"/>
      <c r="D31" s="47"/>
      <c r="E31" s="47"/>
      <c r="F31" s="63"/>
      <c r="G31" s="20">
        <v>25</v>
      </c>
      <c r="H31" s="21">
        <v>0</v>
      </c>
      <c r="I31" s="21">
        <v>0</v>
      </c>
      <c r="J31" s="21">
        <v>0</v>
      </c>
      <c r="K31" s="21">
        <v>0</v>
      </c>
      <c r="L31" s="22">
        <v>0</v>
      </c>
      <c r="M31" s="21">
        <v>0</v>
      </c>
      <c r="N31" s="21">
        <v>0</v>
      </c>
      <c r="O31" s="21">
        <v>0</v>
      </c>
      <c r="P31" s="21">
        <v>0</v>
      </c>
      <c r="Q31" s="22">
        <v>0</v>
      </c>
    </row>
    <row r="32" spans="1:17" ht="15">
      <c r="A32" s="50"/>
      <c r="B32" s="46" t="s">
        <v>168</v>
      </c>
      <c r="C32" s="47"/>
      <c r="D32" s="47"/>
      <c r="E32" s="47"/>
      <c r="F32" s="63"/>
      <c r="G32" s="20">
        <v>10</v>
      </c>
      <c r="H32" s="21">
        <v>0</v>
      </c>
      <c r="I32" s="21">
        <v>0</v>
      </c>
      <c r="J32" s="21">
        <v>0</v>
      </c>
      <c r="K32" s="21">
        <v>0</v>
      </c>
      <c r="L32" s="22">
        <v>0</v>
      </c>
      <c r="M32" s="21">
        <v>0</v>
      </c>
      <c r="N32" s="21">
        <v>0</v>
      </c>
      <c r="O32" s="21">
        <v>0</v>
      </c>
      <c r="P32" s="21">
        <v>0</v>
      </c>
      <c r="Q32" s="22">
        <v>0</v>
      </c>
    </row>
    <row r="33" spans="1:17" ht="15">
      <c r="A33" s="50"/>
      <c r="B33" s="46" t="s">
        <v>248</v>
      </c>
      <c r="C33" s="47"/>
      <c r="D33" s="47"/>
      <c r="E33" s="47"/>
      <c r="F33" s="63"/>
      <c r="G33" s="20">
        <v>360</v>
      </c>
      <c r="H33" s="21">
        <f>G33</f>
        <v>360</v>
      </c>
      <c r="I33" s="21">
        <f>G33</f>
        <v>360</v>
      </c>
      <c r="J33" s="21">
        <f>G33</f>
        <v>360</v>
      </c>
      <c r="K33" s="21">
        <f>G33</f>
        <v>360</v>
      </c>
      <c r="L33" s="22">
        <f>G33</f>
        <v>360</v>
      </c>
      <c r="M33" s="21">
        <f>L33</f>
        <v>360</v>
      </c>
      <c r="N33" s="21">
        <f>L33</f>
        <v>360</v>
      </c>
      <c r="O33" s="21">
        <f>L33</f>
        <v>360</v>
      </c>
      <c r="P33" s="21">
        <f>L33</f>
        <v>360</v>
      </c>
      <c r="Q33" s="22">
        <f>L33</f>
        <v>360</v>
      </c>
    </row>
    <row r="34" spans="1:17" ht="15.75" thickBot="1">
      <c r="A34" s="50"/>
      <c r="B34" s="48" t="s">
        <v>169</v>
      </c>
      <c r="C34" s="49"/>
      <c r="D34" s="49"/>
      <c r="E34" s="49"/>
      <c r="F34" s="64"/>
      <c r="G34" s="17">
        <f>55*12</f>
        <v>660</v>
      </c>
      <c r="H34" s="18">
        <f>G34</f>
        <v>660</v>
      </c>
      <c r="I34" s="18">
        <f>G34</f>
        <v>660</v>
      </c>
      <c r="J34" s="18">
        <f>G34</f>
        <v>660</v>
      </c>
      <c r="K34" s="18">
        <f>G34</f>
        <v>660</v>
      </c>
      <c r="L34" s="19">
        <f>G34</f>
        <v>660</v>
      </c>
      <c r="M34" s="18">
        <f>L34</f>
        <v>660</v>
      </c>
      <c r="N34" s="18">
        <f>L34</f>
        <v>660</v>
      </c>
      <c r="O34" s="18">
        <f>L34</f>
        <v>660</v>
      </c>
      <c r="P34" s="18">
        <f>L34</f>
        <v>660</v>
      </c>
      <c r="Q34" s="19">
        <f>L34</f>
        <v>660</v>
      </c>
    </row>
    <row r="35" spans="1:12" ht="15">
      <c r="A35" s="50"/>
      <c r="B35" s="50"/>
      <c r="C35" s="50"/>
      <c r="D35" s="50"/>
      <c r="E35" s="50"/>
      <c r="F35" s="50"/>
      <c r="G35" s="50"/>
      <c r="H35" s="50"/>
      <c r="I35" s="50"/>
      <c r="J35" s="50"/>
      <c r="K35" s="50"/>
      <c r="L35" s="50"/>
    </row>
    <row r="36" spans="1:12" ht="15">
      <c r="A36" s="50"/>
      <c r="B36" s="50"/>
      <c r="C36" s="50"/>
      <c r="D36" s="50"/>
      <c r="E36" s="50"/>
      <c r="F36" s="50"/>
      <c r="G36" s="50"/>
      <c r="H36" s="50"/>
      <c r="I36" s="50"/>
      <c r="J36" s="50"/>
      <c r="K36" s="50"/>
      <c r="L36" s="50"/>
    </row>
    <row r="37" spans="1:12" ht="15">
      <c r="A37" s="50"/>
      <c r="B37" s="50"/>
      <c r="C37" s="50"/>
      <c r="D37" s="50"/>
      <c r="E37" s="50"/>
      <c r="F37" s="50"/>
      <c r="G37" s="50"/>
      <c r="H37" s="50"/>
      <c r="I37" s="50"/>
      <c r="J37" s="50"/>
      <c r="K37" s="50"/>
      <c r="L37" s="50"/>
    </row>
  </sheetData>
  <mergeCells count="6">
    <mergeCell ref="B21:F21"/>
    <mergeCell ref="B2:H2"/>
    <mergeCell ref="B16:F16"/>
    <mergeCell ref="B17:F17"/>
    <mergeCell ref="B19:F19"/>
    <mergeCell ref="B20:F2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31"/>
  <sheetViews>
    <sheetView workbookViewId="0" topLeftCell="A1">
      <selection activeCell="O22" sqref="O22"/>
    </sheetView>
  </sheetViews>
  <sheetFormatPr defaultColWidth="8.57421875" defaultRowHeight="15"/>
  <sheetData>
    <row r="1" spans="1:10" ht="15">
      <c r="A1" s="50"/>
      <c r="B1" s="50"/>
      <c r="C1" s="50"/>
      <c r="D1" s="50"/>
      <c r="E1" s="50"/>
      <c r="F1" s="50"/>
      <c r="G1" s="50"/>
      <c r="H1" s="50"/>
      <c r="I1" s="50"/>
      <c r="J1" s="50"/>
    </row>
    <row r="2" spans="1:10" ht="18">
      <c r="A2" s="75" t="s">
        <v>114</v>
      </c>
      <c r="B2" s="50"/>
      <c r="C2" s="50"/>
      <c r="D2" s="50"/>
      <c r="E2" s="50"/>
      <c r="F2" s="50"/>
      <c r="G2" s="50"/>
      <c r="H2" s="50"/>
      <c r="I2" s="50"/>
      <c r="J2" s="50"/>
    </row>
    <row r="3" spans="1:10" ht="15">
      <c r="A3" s="118" t="s">
        <v>166</v>
      </c>
      <c r="B3" s="118"/>
      <c r="C3" s="118"/>
      <c r="D3" s="118"/>
      <c r="E3" s="118"/>
      <c r="F3" s="118"/>
      <c r="G3" s="118"/>
      <c r="H3" s="118"/>
      <c r="I3" s="118"/>
      <c r="J3" s="118"/>
    </row>
    <row r="4" spans="1:10" ht="15" customHeight="1">
      <c r="A4" s="118"/>
      <c r="B4" s="118"/>
      <c r="C4" s="118"/>
      <c r="D4" s="118"/>
      <c r="E4" s="118"/>
      <c r="F4" s="118"/>
      <c r="G4" s="118"/>
      <c r="H4" s="118"/>
      <c r="I4" s="118"/>
      <c r="J4" s="118"/>
    </row>
    <row r="5" spans="1:10" ht="15">
      <c r="A5" s="118"/>
      <c r="B5" s="118"/>
      <c r="C5" s="118"/>
      <c r="D5" s="118"/>
      <c r="E5" s="118"/>
      <c r="F5" s="118"/>
      <c r="G5" s="118"/>
      <c r="H5" s="118"/>
      <c r="I5" s="118"/>
      <c r="J5" s="118"/>
    </row>
    <row r="6" spans="1:10" ht="15">
      <c r="A6" s="118"/>
      <c r="B6" s="118"/>
      <c r="C6" s="118"/>
      <c r="D6" s="118"/>
      <c r="E6" s="118"/>
      <c r="F6" s="118"/>
      <c r="G6" s="118"/>
      <c r="H6" s="118"/>
      <c r="I6" s="118"/>
      <c r="J6" s="118"/>
    </row>
    <row r="7" spans="1:10" ht="15" customHeight="1">
      <c r="A7" s="119" t="s">
        <v>105</v>
      </c>
      <c r="B7" s="119"/>
      <c r="C7" s="119"/>
      <c r="D7" s="119"/>
      <c r="E7" s="119"/>
      <c r="F7" s="119"/>
      <c r="G7" s="119"/>
      <c r="H7" s="119"/>
      <c r="I7" s="119"/>
      <c r="J7" s="119"/>
    </row>
    <row r="8" spans="1:10" ht="15" customHeight="1">
      <c r="A8" s="119"/>
      <c r="B8" s="119"/>
      <c r="C8" s="119"/>
      <c r="D8" s="119"/>
      <c r="E8" s="119"/>
      <c r="F8" s="119"/>
      <c r="G8" s="119"/>
      <c r="H8" s="119"/>
      <c r="I8" s="119"/>
      <c r="J8" s="119"/>
    </row>
    <row r="9" spans="1:10" ht="15">
      <c r="A9" s="119"/>
      <c r="B9" s="119"/>
      <c r="C9" s="119"/>
      <c r="D9" s="119"/>
      <c r="E9" s="119"/>
      <c r="F9" s="119"/>
      <c r="G9" s="119"/>
      <c r="H9" s="119"/>
      <c r="I9" s="119"/>
      <c r="J9" s="119"/>
    </row>
    <row r="10" spans="1:10" ht="15">
      <c r="A10" s="119"/>
      <c r="B10" s="119"/>
      <c r="C10" s="119"/>
      <c r="D10" s="119"/>
      <c r="E10" s="119"/>
      <c r="F10" s="119"/>
      <c r="G10" s="119"/>
      <c r="H10" s="119"/>
      <c r="I10" s="119"/>
      <c r="J10" s="119"/>
    </row>
    <row r="11" spans="1:10" ht="15">
      <c r="A11" s="119"/>
      <c r="B11" s="119"/>
      <c r="C11" s="119"/>
      <c r="D11" s="119"/>
      <c r="E11" s="119"/>
      <c r="F11" s="119"/>
      <c r="G11" s="119"/>
      <c r="H11" s="119"/>
      <c r="I11" s="119"/>
      <c r="J11" s="119"/>
    </row>
    <row r="12" spans="1:10" ht="15">
      <c r="A12" s="119"/>
      <c r="B12" s="119"/>
      <c r="C12" s="119"/>
      <c r="D12" s="119"/>
      <c r="E12" s="119"/>
      <c r="F12" s="119"/>
      <c r="G12" s="119"/>
      <c r="H12" s="119"/>
      <c r="I12" s="119"/>
      <c r="J12" s="119"/>
    </row>
    <row r="13" ht="15">
      <c r="A13" s="50" t="s">
        <v>106</v>
      </c>
    </row>
    <row r="15" spans="1:12" ht="15">
      <c r="A15" s="119" t="s">
        <v>107</v>
      </c>
      <c r="B15" s="126"/>
      <c r="C15" s="126"/>
      <c r="D15" s="126"/>
      <c r="E15" s="126"/>
      <c r="F15" s="126"/>
      <c r="G15" s="126"/>
      <c r="H15" s="126"/>
      <c r="I15" s="126"/>
      <c r="J15" s="126"/>
      <c r="K15" s="126"/>
      <c r="L15" s="126"/>
    </row>
    <row r="16" ht="15">
      <c r="A16" s="50" t="s">
        <v>115</v>
      </c>
    </row>
    <row r="17" ht="15.75" customHeight="1"/>
    <row r="18" spans="1:9" ht="15.75" customHeight="1">
      <c r="A18" s="31" t="s">
        <v>132</v>
      </c>
      <c r="B18" s="50"/>
      <c r="C18" s="50"/>
      <c r="D18" s="50"/>
      <c r="E18" s="50"/>
      <c r="F18" s="50"/>
      <c r="G18" s="50"/>
      <c r="H18" s="50"/>
      <c r="I18" s="50"/>
    </row>
    <row r="19" spans="1:9" ht="15.75" thickBot="1">
      <c r="A19" s="50"/>
      <c r="B19" s="50"/>
      <c r="C19" s="50"/>
      <c r="D19" s="50"/>
      <c r="E19" s="50"/>
      <c r="F19" s="50"/>
      <c r="G19" s="50"/>
      <c r="H19" s="50"/>
      <c r="I19" s="50"/>
    </row>
    <row r="20" spans="1:14" ht="15.75" thickBot="1">
      <c r="A20" s="94"/>
      <c r="B20" s="94"/>
      <c r="C20" s="95"/>
      <c r="D20" s="53" t="s">
        <v>223</v>
      </c>
      <c r="E20" s="54" t="s">
        <v>224</v>
      </c>
      <c r="F20" s="54" t="s">
        <v>225</v>
      </c>
      <c r="G20" s="54" t="s">
        <v>226</v>
      </c>
      <c r="H20" s="54" t="s">
        <v>227</v>
      </c>
      <c r="I20" s="54" t="s">
        <v>228</v>
      </c>
      <c r="J20" s="54" t="s">
        <v>142</v>
      </c>
      <c r="K20" s="54" t="s">
        <v>122</v>
      </c>
      <c r="L20" s="54" t="s">
        <v>146</v>
      </c>
      <c r="M20" s="54" t="s">
        <v>148</v>
      </c>
      <c r="N20" s="54" t="s">
        <v>150</v>
      </c>
    </row>
    <row r="21" spans="1:14" ht="15.75" customHeight="1" thickBot="1">
      <c r="A21" s="138" t="s">
        <v>210</v>
      </c>
      <c r="B21" s="139"/>
      <c r="C21" s="140"/>
      <c r="D21" s="55">
        <v>12308.820346320346</v>
      </c>
      <c r="E21" s="55">
        <v>12308.820346320346</v>
      </c>
      <c r="F21" s="55">
        <v>12308.820346320346</v>
      </c>
      <c r="G21" s="55">
        <v>12308.820346320346</v>
      </c>
      <c r="H21" s="55">
        <v>12308.820346320346</v>
      </c>
      <c r="I21" s="56">
        <v>12308.820346320346</v>
      </c>
      <c r="J21" s="67">
        <v>12308.820346320346</v>
      </c>
      <c r="K21" s="67">
        <v>12308.820346320346</v>
      </c>
      <c r="L21" s="67">
        <v>12308.820346320346</v>
      </c>
      <c r="M21" s="67">
        <v>12308.820346320346</v>
      </c>
      <c r="N21" s="56">
        <v>12308.820346320346</v>
      </c>
    </row>
    <row r="22" spans="1:14" ht="15.75" thickBot="1">
      <c r="A22" s="141" t="s">
        <v>211</v>
      </c>
      <c r="B22" s="142"/>
      <c r="C22" s="143"/>
      <c r="D22" s="57">
        <v>10088.820346320346</v>
      </c>
      <c r="E22" s="57">
        <v>9848.820346320346</v>
      </c>
      <c r="F22" s="57">
        <v>10088.820346320346</v>
      </c>
      <c r="G22" s="57">
        <v>10088.820346320346</v>
      </c>
      <c r="H22" s="57">
        <v>10088.820346320346</v>
      </c>
      <c r="I22" s="56">
        <v>10088.820346320346</v>
      </c>
      <c r="J22" s="57">
        <v>10088.820346320346</v>
      </c>
      <c r="K22" s="57">
        <v>10088.820346320346</v>
      </c>
      <c r="L22" s="57">
        <v>10088.820346320346</v>
      </c>
      <c r="M22" s="57">
        <v>10088.820346320346</v>
      </c>
      <c r="N22" s="56">
        <v>10088.820346320346</v>
      </c>
    </row>
    <row r="23" spans="1:14" ht="15.75" thickBot="1">
      <c r="A23" s="136" t="s">
        <v>212</v>
      </c>
      <c r="B23" s="137"/>
      <c r="C23" s="93"/>
      <c r="D23" s="58">
        <v>109250</v>
      </c>
      <c r="E23" s="58">
        <v>109250</v>
      </c>
      <c r="F23" s="58">
        <v>109250</v>
      </c>
      <c r="G23" s="58">
        <v>109250</v>
      </c>
      <c r="H23" s="58">
        <v>109250</v>
      </c>
      <c r="I23" s="58">
        <v>109250</v>
      </c>
      <c r="J23" s="58">
        <v>109250</v>
      </c>
      <c r="K23" s="58">
        <v>109250</v>
      </c>
      <c r="L23" s="58">
        <v>109250</v>
      </c>
      <c r="M23" s="58">
        <v>109250</v>
      </c>
      <c r="N23" s="58">
        <v>109250</v>
      </c>
    </row>
    <row r="24" spans="1:14" ht="15.75" thickBot="1">
      <c r="A24" s="136" t="s">
        <v>121</v>
      </c>
      <c r="B24" s="137"/>
      <c r="C24" s="93"/>
      <c r="D24" s="58">
        <v>109250</v>
      </c>
      <c r="E24" s="59">
        <v>109250</v>
      </c>
      <c r="F24" s="59">
        <v>218500</v>
      </c>
      <c r="G24" s="59">
        <v>327750</v>
      </c>
      <c r="H24" s="59">
        <v>437000</v>
      </c>
      <c r="I24" s="59">
        <v>546250</v>
      </c>
      <c r="J24" s="59">
        <v>655500</v>
      </c>
      <c r="K24" s="59">
        <v>764750</v>
      </c>
      <c r="L24" s="59">
        <v>874000</v>
      </c>
      <c r="M24" s="59">
        <v>983250</v>
      </c>
      <c r="N24" s="59">
        <v>1092500</v>
      </c>
    </row>
    <row r="25" spans="1:10" ht="15">
      <c r="A25" s="50"/>
      <c r="B25" s="50"/>
      <c r="C25" s="50"/>
      <c r="D25" s="50"/>
      <c r="E25" s="50"/>
      <c r="F25" s="50"/>
      <c r="G25" s="50"/>
      <c r="H25" s="50"/>
      <c r="I25" s="50"/>
      <c r="J25" s="50"/>
    </row>
    <row r="26" spans="1:10" ht="15">
      <c r="A26" s="74" t="s">
        <v>206</v>
      </c>
      <c r="B26" s="74" t="s">
        <v>207</v>
      </c>
      <c r="C26" s="50"/>
      <c r="D26" s="50"/>
      <c r="E26" s="50"/>
      <c r="F26" s="50"/>
      <c r="G26" s="50"/>
      <c r="H26" s="50"/>
      <c r="I26" s="50"/>
      <c r="J26" s="50"/>
    </row>
    <row r="27" spans="1:10" ht="15.75" customHeight="1">
      <c r="A27" s="72">
        <f>D21/E21</f>
        <v>1</v>
      </c>
      <c r="B27" s="73" t="e">
        <f>IRR(D21:I21)</f>
        <v>#NUM!</v>
      </c>
      <c r="C27" s="50"/>
      <c r="D27" s="50"/>
      <c r="E27" s="50"/>
      <c r="F27" s="50"/>
      <c r="G27" s="50"/>
      <c r="H27" s="50"/>
      <c r="I27" s="50"/>
      <c r="J27" s="50"/>
    </row>
    <row r="28" ht="15.75" customHeight="1">
      <c r="J28" s="50"/>
    </row>
    <row r="29" spans="1:10" ht="15">
      <c r="A29" s="50" t="s">
        <v>135</v>
      </c>
      <c r="E29" s="125" t="s">
        <v>133</v>
      </c>
      <c r="J29" s="50"/>
    </row>
    <row r="30" spans="5:10" ht="15">
      <c r="E30" s="125" t="s">
        <v>134</v>
      </c>
      <c r="J30" s="50"/>
    </row>
    <row r="31" ht="15">
      <c r="E31" s="125" t="s">
        <v>161</v>
      </c>
    </row>
  </sheetData>
  <mergeCells count="6">
    <mergeCell ref="A21:C21"/>
    <mergeCell ref="A22:C22"/>
    <mergeCell ref="A3:J6"/>
    <mergeCell ref="A7:J12"/>
    <mergeCell ref="A15:L15"/>
  </mergeCells>
  <hyperlinks>
    <hyperlink ref="E29" r:id="rId1" display="Projected Savings"/>
    <hyperlink ref="E30" r:id="rId2" display="Graphs"/>
    <hyperlink ref="E31" r:id="rId3" display="Assumptions-Reference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99"/>
  <sheetViews>
    <sheetView showGridLines="0" workbookViewId="0" topLeftCell="A41">
      <selection activeCell="C57" sqref="C57:M57"/>
    </sheetView>
  </sheetViews>
  <sheetFormatPr defaultColWidth="8.57421875" defaultRowHeight="15"/>
  <cols>
    <col min="2" max="2" width="44.140625" style="0" bestFit="1" customWidth="1"/>
    <col min="3" max="3" width="15.421875" style="0" customWidth="1"/>
    <col min="4" max="4" width="21.7109375" style="0" customWidth="1"/>
    <col min="5" max="5" width="9.57421875" style="0" bestFit="1" customWidth="1"/>
  </cols>
  <sheetData>
    <row r="1" spans="1:14" ht="15.75" thickBot="1">
      <c r="A1" s="50"/>
      <c r="B1" s="50"/>
      <c r="C1" s="50"/>
      <c r="D1" s="50"/>
      <c r="E1" s="50"/>
      <c r="F1" s="50"/>
      <c r="G1" s="50"/>
      <c r="H1" s="50"/>
      <c r="I1" s="50"/>
      <c r="J1" s="50"/>
      <c r="K1" s="50"/>
      <c r="L1" s="50"/>
      <c r="M1" s="50"/>
      <c r="N1" s="50"/>
    </row>
    <row r="2" spans="1:14" ht="15.75" thickBot="1">
      <c r="A2" s="50"/>
      <c r="B2" s="122"/>
      <c r="C2" s="123"/>
      <c r="D2" s="144"/>
      <c r="E2" s="50"/>
      <c r="F2" s="50"/>
      <c r="G2" s="50"/>
      <c r="H2" s="50"/>
      <c r="I2" s="50"/>
      <c r="J2" s="50"/>
      <c r="K2" s="50"/>
      <c r="L2" s="50"/>
      <c r="M2" s="50"/>
      <c r="N2" s="50"/>
    </row>
    <row r="3" spans="1:14" ht="15.75" thickBot="1">
      <c r="A3" s="50"/>
      <c r="B3" s="145" t="s">
        <v>192</v>
      </c>
      <c r="C3" s="146"/>
      <c r="D3" s="147" t="s">
        <v>178</v>
      </c>
      <c r="E3" s="148" t="s">
        <v>224</v>
      </c>
      <c r="F3" s="149" t="s">
        <v>225</v>
      </c>
      <c r="G3" s="149" t="s">
        <v>226</v>
      </c>
      <c r="H3" s="149" t="s">
        <v>227</v>
      </c>
      <c r="I3" s="149" t="s">
        <v>228</v>
      </c>
      <c r="J3" s="149" t="s">
        <v>141</v>
      </c>
      <c r="K3" s="149" t="s">
        <v>143</v>
      </c>
      <c r="L3" s="149" t="s">
        <v>145</v>
      </c>
      <c r="M3" s="150" t="s">
        <v>147</v>
      </c>
      <c r="N3" s="151" t="s">
        <v>149</v>
      </c>
    </row>
    <row r="4" spans="1:14" ht="15.75" thickBot="1">
      <c r="A4" s="50"/>
      <c r="B4" s="120" t="s">
        <v>246</v>
      </c>
      <c r="C4" s="121"/>
      <c r="D4" s="164">
        <f>'[1]Input Page'!G24*'[1]Assumptions-References'!E57</f>
        <v>0</v>
      </c>
      <c r="E4" s="165">
        <f>$D$4</f>
        <v>0</v>
      </c>
      <c r="F4" s="166">
        <f>$D$4</f>
        <v>0</v>
      </c>
      <c r="G4" s="166">
        <f>$D$4</f>
        <v>0</v>
      </c>
      <c r="H4" s="166">
        <f>$D$4</f>
        <v>0</v>
      </c>
      <c r="I4" s="166">
        <f>$D$4</f>
        <v>0</v>
      </c>
      <c r="J4" s="166">
        <f>$D$4</f>
        <v>0</v>
      </c>
      <c r="K4" s="166">
        <f>$D$4</f>
        <v>0</v>
      </c>
      <c r="L4" s="166">
        <f>$D$4</f>
        <v>0</v>
      </c>
      <c r="M4" s="166">
        <f>$D$4</f>
        <v>0</v>
      </c>
      <c r="N4" s="167">
        <f>$D$4</f>
        <v>0</v>
      </c>
    </row>
    <row r="5" spans="1:14" ht="15.75" thickBot="1">
      <c r="A5" s="50"/>
      <c r="B5" s="120" t="s">
        <v>247</v>
      </c>
      <c r="C5" s="121"/>
      <c r="D5" s="164"/>
      <c r="E5" s="165">
        <f>$D$5</f>
        <v>0</v>
      </c>
      <c r="F5" s="166">
        <f>$D$5</f>
        <v>0</v>
      </c>
      <c r="G5" s="166">
        <f>$D$5</f>
        <v>0</v>
      </c>
      <c r="H5" s="166">
        <f>$D$5</f>
        <v>0</v>
      </c>
      <c r="I5" s="166">
        <f>$D$5</f>
        <v>0</v>
      </c>
      <c r="J5" s="166">
        <f>$D$5</f>
        <v>0</v>
      </c>
      <c r="K5" s="166">
        <f>$D$5</f>
        <v>0</v>
      </c>
      <c r="L5" s="166">
        <f>$D$5</f>
        <v>0</v>
      </c>
      <c r="M5" s="168">
        <f>$D$5</f>
        <v>0</v>
      </c>
      <c r="N5" s="169">
        <f>$D$5</f>
        <v>0</v>
      </c>
    </row>
    <row r="6" spans="1:14" ht="15.75" thickBot="1">
      <c r="A6" s="50"/>
      <c r="B6" s="120" t="s">
        <v>181</v>
      </c>
      <c r="C6" s="121"/>
      <c r="D6" s="164">
        <f>'[1]Assumptions-References'!E17</f>
        <v>1200</v>
      </c>
      <c r="E6" s="165">
        <f>$D$6</f>
        <v>1200</v>
      </c>
      <c r="F6" s="166">
        <f>$D$6</f>
        <v>1200</v>
      </c>
      <c r="G6" s="166">
        <f>$D$6</f>
        <v>1200</v>
      </c>
      <c r="H6" s="166">
        <f>$D$6</f>
        <v>1200</v>
      </c>
      <c r="I6" s="166">
        <f>$D$6</f>
        <v>1200</v>
      </c>
      <c r="J6" s="166">
        <f>$D$6</f>
        <v>1200</v>
      </c>
      <c r="K6" s="166">
        <f>$D$6</f>
        <v>1200</v>
      </c>
      <c r="L6" s="166">
        <f>$D$6</f>
        <v>1200</v>
      </c>
      <c r="M6" s="168">
        <f>$D$6</f>
        <v>1200</v>
      </c>
      <c r="N6" s="169">
        <f>$D$6</f>
        <v>1200</v>
      </c>
    </row>
    <row r="7" spans="1:14" ht="15.75" thickBot="1">
      <c r="A7" s="50"/>
      <c r="B7" s="120" t="s">
        <v>245</v>
      </c>
      <c r="C7" s="121"/>
      <c r="D7" s="170"/>
      <c r="E7" s="171">
        <f>$D$7</f>
        <v>0</v>
      </c>
      <c r="F7" s="172">
        <f>$D$7</f>
        <v>0</v>
      </c>
      <c r="G7" s="172">
        <f>$D$7</f>
        <v>0</v>
      </c>
      <c r="H7" s="172">
        <f>$D$7</f>
        <v>0</v>
      </c>
      <c r="I7" s="172">
        <f>$D$7</f>
        <v>0</v>
      </c>
      <c r="J7" s="172">
        <f>$D$7</f>
        <v>0</v>
      </c>
      <c r="K7" s="172">
        <f>$D$7</f>
        <v>0</v>
      </c>
      <c r="L7" s="172">
        <f>$D$7</f>
        <v>0</v>
      </c>
      <c r="M7" s="173">
        <f>$D$7</f>
        <v>0</v>
      </c>
      <c r="N7" s="174">
        <f>$D$7</f>
        <v>0</v>
      </c>
    </row>
    <row r="8" spans="1:14" ht="15.75" thickBot="1">
      <c r="A8" s="50"/>
      <c r="B8" s="7"/>
      <c r="C8" s="7"/>
      <c r="D8" s="50"/>
      <c r="E8" s="50"/>
      <c r="F8" s="50"/>
      <c r="G8" s="50"/>
      <c r="H8" s="50"/>
      <c r="I8" s="50"/>
      <c r="J8" s="50"/>
      <c r="K8" s="50"/>
      <c r="L8" s="50"/>
      <c r="M8" s="50"/>
      <c r="N8" s="50"/>
    </row>
    <row r="9" spans="1:14" ht="15.75" thickBot="1">
      <c r="A9" s="50"/>
      <c r="B9" s="98" t="s">
        <v>78</v>
      </c>
      <c r="C9" s="13" t="s">
        <v>193</v>
      </c>
      <c r="D9" s="13" t="s">
        <v>178</v>
      </c>
      <c r="E9" s="148" t="s">
        <v>224</v>
      </c>
      <c r="F9" s="149" t="s">
        <v>225</v>
      </c>
      <c r="G9" s="149" t="s">
        <v>226</v>
      </c>
      <c r="H9" s="149" t="s">
        <v>227</v>
      </c>
      <c r="I9" s="149" t="s">
        <v>228</v>
      </c>
      <c r="J9" s="149" t="s">
        <v>141</v>
      </c>
      <c r="K9" s="149" t="s">
        <v>143</v>
      </c>
      <c r="L9" s="149" t="s">
        <v>145</v>
      </c>
      <c r="M9" s="149" t="s">
        <v>147</v>
      </c>
      <c r="N9" s="152" t="s">
        <v>149</v>
      </c>
    </row>
    <row r="10" spans="1:14" ht="15.75" thickBot="1">
      <c r="A10" s="50"/>
      <c r="B10" s="97" t="s">
        <v>194</v>
      </c>
      <c r="C10" s="175">
        <f>'[1]Input Page'!G28</f>
        <v>30</v>
      </c>
      <c r="D10" s="175">
        <v>0</v>
      </c>
      <c r="E10" s="176">
        <f>C$10+D$10</f>
        <v>30</v>
      </c>
      <c r="F10" s="177">
        <f>D$10</f>
        <v>0</v>
      </c>
      <c r="G10" s="177">
        <f>$D10</f>
        <v>0</v>
      </c>
      <c r="H10" s="177">
        <f>$D10</f>
        <v>0</v>
      </c>
      <c r="I10" s="177">
        <f>$D10</f>
        <v>0</v>
      </c>
      <c r="J10" s="177">
        <f>$D10</f>
        <v>0</v>
      </c>
      <c r="K10" s="177">
        <f>$D10</f>
        <v>0</v>
      </c>
      <c r="L10" s="177">
        <f>$D10</f>
        <v>0</v>
      </c>
      <c r="M10" s="177">
        <f>$D10</f>
        <v>0</v>
      </c>
      <c r="N10" s="178">
        <f>$D10</f>
        <v>0</v>
      </c>
    </row>
    <row r="11" spans="1:14" ht="15.75" thickBot="1">
      <c r="A11" s="50"/>
      <c r="B11" s="97" t="s">
        <v>179</v>
      </c>
      <c r="C11" s="175">
        <f>SUM('[1]Input Page'!G30:G32)</f>
        <v>210</v>
      </c>
      <c r="D11" s="175">
        <v>0</v>
      </c>
      <c r="E11" s="165">
        <f>$C11+$D11</f>
        <v>210</v>
      </c>
      <c r="F11" s="177">
        <f>$D11</f>
        <v>0</v>
      </c>
      <c r="G11" s="177">
        <f>$D11</f>
        <v>0</v>
      </c>
      <c r="H11" s="177">
        <f>$D11</f>
        <v>0</v>
      </c>
      <c r="I11" s="177">
        <f>$D11</f>
        <v>0</v>
      </c>
      <c r="J11" s="177">
        <f>$D11</f>
        <v>0</v>
      </c>
      <c r="K11" s="177">
        <f>$D11</f>
        <v>0</v>
      </c>
      <c r="L11" s="177">
        <f>$D11</f>
        <v>0</v>
      </c>
      <c r="M11" s="177">
        <f>$D11</f>
        <v>0</v>
      </c>
      <c r="N11" s="179">
        <f>$D11</f>
        <v>0</v>
      </c>
    </row>
    <row r="12" spans="1:14" ht="15.75" thickBot="1">
      <c r="A12" s="50"/>
      <c r="B12" s="97" t="s">
        <v>243</v>
      </c>
      <c r="C12" s="175"/>
      <c r="D12" s="175">
        <v>1200</v>
      </c>
      <c r="E12" s="165">
        <f>$C12+$D12</f>
        <v>1200</v>
      </c>
      <c r="F12" s="177">
        <f>$D12</f>
        <v>1200</v>
      </c>
      <c r="G12" s="177">
        <f>$D12</f>
        <v>1200</v>
      </c>
      <c r="H12" s="177">
        <f>$D12</f>
        <v>1200</v>
      </c>
      <c r="I12" s="177">
        <f>$D12</f>
        <v>1200</v>
      </c>
      <c r="J12" s="177">
        <f>$D12</f>
        <v>1200</v>
      </c>
      <c r="K12" s="177">
        <f>$D12</f>
        <v>1200</v>
      </c>
      <c r="L12" s="177">
        <f>$D12</f>
        <v>1200</v>
      </c>
      <c r="M12" s="177">
        <f>$D12</f>
        <v>1200</v>
      </c>
      <c r="N12" s="179">
        <f>$D12</f>
        <v>1200</v>
      </c>
    </row>
    <row r="13" spans="1:14" ht="15.75" thickBot="1">
      <c r="A13" s="50"/>
      <c r="B13" s="97" t="s">
        <v>244</v>
      </c>
      <c r="C13" s="175"/>
      <c r="D13" s="175">
        <f>'[1]Input Page'!G34</f>
        <v>660</v>
      </c>
      <c r="E13" s="165">
        <f>$C13+$D13</f>
        <v>660</v>
      </c>
      <c r="F13" s="177">
        <f>$D13</f>
        <v>660</v>
      </c>
      <c r="G13" s="177">
        <f>$D13</f>
        <v>660</v>
      </c>
      <c r="H13" s="177">
        <f>$D13</f>
        <v>660</v>
      </c>
      <c r="I13" s="177">
        <f>$D13</f>
        <v>660</v>
      </c>
      <c r="J13" s="177">
        <f>$D13</f>
        <v>660</v>
      </c>
      <c r="K13" s="177">
        <f>$D13</f>
        <v>660</v>
      </c>
      <c r="L13" s="177">
        <f>$D13</f>
        <v>660</v>
      </c>
      <c r="M13" s="177">
        <f>$D13</f>
        <v>660</v>
      </c>
      <c r="N13" s="179">
        <f>$D13</f>
        <v>660</v>
      </c>
    </row>
    <row r="14" spans="1:14" ht="15.75" thickBot="1">
      <c r="A14" s="50"/>
      <c r="B14" s="97" t="s">
        <v>79</v>
      </c>
      <c r="C14" s="175"/>
      <c r="D14" s="175">
        <f>'[1]Input Page'!G33</f>
        <v>360</v>
      </c>
      <c r="E14" s="165">
        <f>$C14+$D14</f>
        <v>360</v>
      </c>
      <c r="F14" s="177">
        <f>$D14</f>
        <v>360</v>
      </c>
      <c r="G14" s="177">
        <f>$D14</f>
        <v>360</v>
      </c>
      <c r="H14" s="177">
        <f>$D14</f>
        <v>360</v>
      </c>
      <c r="I14" s="177">
        <f>$D14</f>
        <v>360</v>
      </c>
      <c r="J14" s="177">
        <f>$D14</f>
        <v>360</v>
      </c>
      <c r="K14" s="177">
        <f>$D14</f>
        <v>360</v>
      </c>
      <c r="L14" s="177">
        <f>$D14</f>
        <v>360</v>
      </c>
      <c r="M14" s="177">
        <f>$D14</f>
        <v>360</v>
      </c>
      <c r="N14" s="179">
        <f>$D14</f>
        <v>360</v>
      </c>
    </row>
    <row r="15" spans="1:14" ht="15.75" thickBot="1">
      <c r="A15" s="50"/>
      <c r="B15" s="97" t="s">
        <v>192</v>
      </c>
      <c r="C15" s="180">
        <f>SUM(C10:C13)</f>
        <v>240</v>
      </c>
      <c r="D15" s="180">
        <f>SUM(D10:D14)</f>
        <v>2220</v>
      </c>
      <c r="E15" s="181">
        <f>$C15+$D15</f>
        <v>2460</v>
      </c>
      <c r="F15" s="177">
        <f>$D15</f>
        <v>2220</v>
      </c>
      <c r="G15" s="177">
        <f>$D15</f>
        <v>2220</v>
      </c>
      <c r="H15" s="177">
        <f>$D15</f>
        <v>2220</v>
      </c>
      <c r="I15" s="177">
        <f>$D15</f>
        <v>2220</v>
      </c>
      <c r="J15" s="177">
        <f>$D15</f>
        <v>2220</v>
      </c>
      <c r="K15" s="177">
        <f>$D15</f>
        <v>2220</v>
      </c>
      <c r="L15" s="177">
        <f>$D15</f>
        <v>2220</v>
      </c>
      <c r="M15" s="177">
        <f>$D15</f>
        <v>2220</v>
      </c>
      <c r="N15" s="179">
        <f>$D15</f>
        <v>2220</v>
      </c>
    </row>
    <row r="16" spans="1:14" ht="15.75" thickBot="1">
      <c r="A16" s="50"/>
      <c r="B16" s="97" t="s">
        <v>80</v>
      </c>
      <c r="C16" s="153"/>
      <c r="D16" s="182">
        <f>D15</f>
        <v>2220</v>
      </c>
      <c r="E16" s="181">
        <f>E15</f>
        <v>2460</v>
      </c>
      <c r="F16" s="177">
        <f>$D16</f>
        <v>2220</v>
      </c>
      <c r="G16" s="177">
        <f>$D16</f>
        <v>2220</v>
      </c>
      <c r="H16" s="177">
        <f>$D16</f>
        <v>2220</v>
      </c>
      <c r="I16" s="177">
        <f>$D16</f>
        <v>2220</v>
      </c>
      <c r="J16" s="177">
        <f>$D16</f>
        <v>2220</v>
      </c>
      <c r="K16" s="177">
        <f>$D16</f>
        <v>2220</v>
      </c>
      <c r="L16" s="177">
        <f>$D16</f>
        <v>2220</v>
      </c>
      <c r="M16" s="177">
        <f>$D16</f>
        <v>2220</v>
      </c>
      <c r="N16" s="179">
        <f>$D16</f>
        <v>2220</v>
      </c>
    </row>
    <row r="17" spans="1:14" ht="15.75" thickBot="1">
      <c r="A17" s="50"/>
      <c r="B17" s="183" t="s">
        <v>170</v>
      </c>
      <c r="C17" s="184"/>
      <c r="D17" s="185">
        <f>D16*'[2]Input Page'!G17</f>
        <v>2220</v>
      </c>
      <c r="E17" s="171">
        <f>SUM(E10:E14)*'[2]Input Page'!$G$17</f>
        <v>2460</v>
      </c>
      <c r="F17" s="172">
        <f>SUM(F10:F14)*'[2]Input Page'!$G$17</f>
        <v>2220</v>
      </c>
      <c r="G17" s="172">
        <f>SUM(G10:G14)*'[2]Input Page'!$G$17</f>
        <v>2220</v>
      </c>
      <c r="H17" s="172">
        <f>SUM(H10:H14)*'[2]Input Page'!$G$17</f>
        <v>2220</v>
      </c>
      <c r="I17" s="172">
        <f>SUM(I10:I14)*'[2]Input Page'!$G$17</f>
        <v>2220</v>
      </c>
      <c r="J17" s="172">
        <f>SUM(J10:J14)*'[2]Input Page'!$G$17</f>
        <v>2220</v>
      </c>
      <c r="K17" s="172">
        <f>SUM(K10:K14)*'[2]Input Page'!$G$17</f>
        <v>2220</v>
      </c>
      <c r="L17" s="172">
        <f>SUM(L10:L14)*'[2]Input Page'!$G$17</f>
        <v>2220</v>
      </c>
      <c r="M17" s="172">
        <f>SUM(M10:M14)*'[2]Input Page'!$G$17</f>
        <v>2220</v>
      </c>
      <c r="N17" s="174">
        <f>SUM(N10:N14)*'[2]Input Page'!$G$17</f>
        <v>2220</v>
      </c>
    </row>
    <row r="18" spans="1:14" ht="15.75" thickBot="1">
      <c r="A18" s="50"/>
      <c r="B18" s="7"/>
      <c r="C18" s="7"/>
      <c r="D18" s="7"/>
      <c r="E18" s="50"/>
      <c r="F18" s="50"/>
      <c r="G18" s="50"/>
      <c r="H18" s="50"/>
      <c r="I18" s="50"/>
      <c r="J18" s="50"/>
      <c r="K18" s="50"/>
      <c r="L18" s="50"/>
      <c r="M18" s="50"/>
      <c r="N18" s="50"/>
    </row>
    <row r="19" spans="1:14" ht="15.75" thickBot="1">
      <c r="A19" s="50"/>
      <c r="B19" s="186" t="s">
        <v>81</v>
      </c>
      <c r="C19" s="13" t="s">
        <v>193</v>
      </c>
      <c r="D19" s="13" t="s">
        <v>178</v>
      </c>
      <c r="E19" s="148" t="s">
        <v>224</v>
      </c>
      <c r="F19" s="149" t="s">
        <v>225</v>
      </c>
      <c r="G19" s="149" t="s">
        <v>226</v>
      </c>
      <c r="H19" s="149" t="s">
        <v>227</v>
      </c>
      <c r="I19" s="149" t="s">
        <v>228</v>
      </c>
      <c r="J19" s="149" t="s">
        <v>141</v>
      </c>
      <c r="K19" s="149" t="s">
        <v>143</v>
      </c>
      <c r="L19" s="149" t="s">
        <v>145</v>
      </c>
      <c r="M19" s="149" t="s">
        <v>147</v>
      </c>
      <c r="N19" s="152" t="s">
        <v>149</v>
      </c>
    </row>
    <row r="20" spans="1:14" ht="15.75" thickBot="1">
      <c r="A20" s="50"/>
      <c r="B20" s="97" t="s">
        <v>195</v>
      </c>
      <c r="C20" s="12"/>
      <c r="D20" s="170">
        <f>'[1]Assumptions-References'!E11*'[1]Input Page'!G19</f>
        <v>6000</v>
      </c>
      <c r="E20" s="165">
        <f>$C20+$D20</f>
        <v>6000</v>
      </c>
      <c r="F20" s="166">
        <f>$C20+$D20</f>
        <v>6000</v>
      </c>
      <c r="G20" s="166">
        <f>$C20+$D20</f>
        <v>6000</v>
      </c>
      <c r="H20" s="166">
        <f>$C20+$D20</f>
        <v>6000</v>
      </c>
      <c r="I20" s="166">
        <f>$C20+$D20</f>
        <v>6000</v>
      </c>
      <c r="J20" s="166">
        <f>$C20+$D20</f>
        <v>6000</v>
      </c>
      <c r="K20" s="166">
        <f>$C20+$D20</f>
        <v>6000</v>
      </c>
      <c r="L20" s="166">
        <f>$C20+$D20</f>
        <v>6000</v>
      </c>
      <c r="M20" s="166">
        <f>$C20+$D20</f>
        <v>6000</v>
      </c>
      <c r="N20" s="169">
        <f>$C20+$D20</f>
        <v>6000</v>
      </c>
    </row>
    <row r="21" spans="1:14" ht="15.75" thickBot="1">
      <c r="A21" s="50"/>
      <c r="B21" s="97" t="s">
        <v>197</v>
      </c>
      <c r="C21" s="12"/>
      <c r="D21" s="170">
        <f>'[1]Assumptions-References'!E12*'[1]Input Page'!G19</f>
        <v>800</v>
      </c>
      <c r="E21" s="165">
        <f>$C21+$D21</f>
        <v>800</v>
      </c>
      <c r="F21" s="166">
        <f>$C21+$D21</f>
        <v>800</v>
      </c>
      <c r="G21" s="166">
        <f>$C21+$D21</f>
        <v>800</v>
      </c>
      <c r="H21" s="166">
        <f>$C21+$D21</f>
        <v>800</v>
      </c>
      <c r="I21" s="166">
        <f>$C21+$D21</f>
        <v>800</v>
      </c>
      <c r="J21" s="166">
        <f>$C21+$D21</f>
        <v>800</v>
      </c>
      <c r="K21" s="166">
        <f>$C21+$D21</f>
        <v>800</v>
      </c>
      <c r="L21" s="166">
        <f>$C21+$D21</f>
        <v>800</v>
      </c>
      <c r="M21" s="166">
        <f>$C21+$D21</f>
        <v>800</v>
      </c>
      <c r="N21" s="169">
        <f>$C21+$D21</f>
        <v>800</v>
      </c>
    </row>
    <row r="22" spans="1:14" ht="15.75" thickBot="1">
      <c r="A22" s="50"/>
      <c r="B22" s="97" t="s">
        <v>199</v>
      </c>
      <c r="C22" s="12"/>
      <c r="D22" s="170">
        <f>'[1]Assumptions-References'!E13*'[1]Input Page'!G19</f>
        <v>2000</v>
      </c>
      <c r="E22" s="165">
        <f>$C22+$D22</f>
        <v>2000</v>
      </c>
      <c r="F22" s="166">
        <f>$C22+$D22</f>
        <v>2000</v>
      </c>
      <c r="G22" s="166">
        <f>$C22+$D22</f>
        <v>2000</v>
      </c>
      <c r="H22" s="166">
        <f>$C22+$D22</f>
        <v>2000</v>
      </c>
      <c r="I22" s="166">
        <f>$C22+$D22</f>
        <v>2000</v>
      </c>
      <c r="J22" s="166">
        <f>$C22+$D22</f>
        <v>2000</v>
      </c>
      <c r="K22" s="166">
        <f>$C22+$D22</f>
        <v>2000</v>
      </c>
      <c r="L22" s="166">
        <f>$C22+$D22</f>
        <v>2000</v>
      </c>
      <c r="M22" s="166">
        <f>$C22+$D22</f>
        <v>2000</v>
      </c>
      <c r="N22" s="169">
        <f>$C22+$D22</f>
        <v>2000</v>
      </c>
    </row>
    <row r="23" spans="1:14" ht="15.75" thickBot="1">
      <c r="A23" s="50"/>
      <c r="B23" s="97" t="s">
        <v>230</v>
      </c>
      <c r="C23" s="12"/>
      <c r="D23" s="170">
        <f>'[1]Assumptions-References'!E14*'[1]Input Page'!G19</f>
        <v>346.32034632034635</v>
      </c>
      <c r="E23" s="165">
        <f>$C23+$D23</f>
        <v>346.32034632034635</v>
      </c>
      <c r="F23" s="166">
        <f>$C23+$D23</f>
        <v>346.32034632034635</v>
      </c>
      <c r="G23" s="166">
        <f>$C23+$D23</f>
        <v>346.32034632034635</v>
      </c>
      <c r="H23" s="166">
        <f>$C23+$D23</f>
        <v>346.32034632034635</v>
      </c>
      <c r="I23" s="166">
        <f>$C23+$D23</f>
        <v>346.32034632034635</v>
      </c>
      <c r="J23" s="166">
        <f>$C23+$D23</f>
        <v>346.32034632034635</v>
      </c>
      <c r="K23" s="166">
        <f>$C23+$D23</f>
        <v>346.32034632034635</v>
      </c>
      <c r="L23" s="166">
        <f>$C23+$D23</f>
        <v>346.32034632034635</v>
      </c>
      <c r="M23" s="166">
        <f>$C23+$D23</f>
        <v>346.32034632034635</v>
      </c>
      <c r="N23" s="169">
        <f>$C23+$D23</f>
        <v>346.32034632034635</v>
      </c>
    </row>
    <row r="24" spans="1:14" ht="15.75" thickBot="1">
      <c r="A24" s="50"/>
      <c r="B24" s="97" t="s">
        <v>201</v>
      </c>
      <c r="C24" s="12"/>
      <c r="D24" s="170">
        <f>'[1]Assumptions-References'!E17*('[1]Input Page'!G21/'[1]Input Page'!G20)</f>
        <v>575</v>
      </c>
      <c r="E24" s="165">
        <f>$C24+$D24</f>
        <v>575</v>
      </c>
      <c r="F24" s="166">
        <f>$C24+$D24</f>
        <v>575</v>
      </c>
      <c r="G24" s="166">
        <f>$C24+$D24</f>
        <v>575</v>
      </c>
      <c r="H24" s="166">
        <f>$C24+$D24</f>
        <v>575</v>
      </c>
      <c r="I24" s="166">
        <f>$C24+$D24</f>
        <v>575</v>
      </c>
      <c r="J24" s="166">
        <f>$C24+$D24</f>
        <v>575</v>
      </c>
      <c r="K24" s="166">
        <f>$C24+$D24</f>
        <v>575</v>
      </c>
      <c r="L24" s="166">
        <f>$C24+$D24</f>
        <v>575</v>
      </c>
      <c r="M24" s="166">
        <f>$C24+$D24</f>
        <v>575</v>
      </c>
      <c r="N24" s="169">
        <f>$C24+$D24</f>
        <v>575</v>
      </c>
    </row>
    <row r="25" spans="1:14" ht="15.75" thickBot="1">
      <c r="A25" s="50"/>
      <c r="B25" s="99" t="s">
        <v>202</v>
      </c>
      <c r="C25" s="155"/>
      <c r="D25" s="170">
        <f>('[1]Input Page'!G21/'[1]Input Page'!G20)*'[1]Input Page'!G24*'[1]Input Page'!G25</f>
        <v>2587.5</v>
      </c>
      <c r="E25" s="165">
        <f>$C25+$D25</f>
        <v>2587.5</v>
      </c>
      <c r="F25" s="166">
        <f>$C25+$D25</f>
        <v>2587.5</v>
      </c>
      <c r="G25" s="166">
        <f>$C25+$D25</f>
        <v>2587.5</v>
      </c>
      <c r="H25" s="166">
        <f>$C25+$D25</f>
        <v>2587.5</v>
      </c>
      <c r="I25" s="166">
        <f>$C25+$D25</f>
        <v>2587.5</v>
      </c>
      <c r="J25" s="166">
        <f>$C25+$D25</f>
        <v>2587.5</v>
      </c>
      <c r="K25" s="166">
        <f>$C25+$D25</f>
        <v>2587.5</v>
      </c>
      <c r="L25" s="166">
        <f>$C25+$D25</f>
        <v>2587.5</v>
      </c>
      <c r="M25" s="166">
        <f>$C25+$D25</f>
        <v>2587.5</v>
      </c>
      <c r="N25" s="169">
        <f>$C25+$D25</f>
        <v>2587.5</v>
      </c>
    </row>
    <row r="26" spans="1:14" ht="15.75" thickBot="1">
      <c r="A26" s="50"/>
      <c r="B26" s="97" t="s">
        <v>203</v>
      </c>
      <c r="C26" s="12"/>
      <c r="D26" s="157"/>
      <c r="E26" s="165"/>
      <c r="F26" s="166"/>
      <c r="G26" s="166"/>
      <c r="H26" s="166"/>
      <c r="I26" s="166"/>
      <c r="J26" s="166"/>
      <c r="K26" s="166"/>
      <c r="L26" s="166"/>
      <c r="M26" s="166"/>
      <c r="N26" s="169"/>
    </row>
    <row r="27" spans="1:14" ht="15.75" thickBot="1">
      <c r="A27" s="50"/>
      <c r="B27" s="97" t="s">
        <v>204</v>
      </c>
      <c r="C27" s="12"/>
      <c r="D27" s="157"/>
      <c r="E27" s="165"/>
      <c r="F27" s="166"/>
      <c r="G27" s="166"/>
      <c r="H27" s="166"/>
      <c r="I27" s="166"/>
      <c r="J27" s="166"/>
      <c r="K27" s="166"/>
      <c r="L27" s="166"/>
      <c r="M27" s="166"/>
      <c r="N27" s="169"/>
    </row>
    <row r="28" spans="1:14" ht="15.75" thickBot="1">
      <c r="A28" s="50"/>
      <c r="B28" s="100" t="s">
        <v>82</v>
      </c>
      <c r="C28" s="156"/>
      <c r="D28" s="187">
        <f>SUM(D20:D25)</f>
        <v>12308.820346320346</v>
      </c>
      <c r="E28" s="165">
        <f>$C28+$D28</f>
        <v>12308.820346320346</v>
      </c>
      <c r="F28" s="166">
        <f>$C28+$D28</f>
        <v>12308.820346320346</v>
      </c>
      <c r="G28" s="166">
        <f>$C28+$D28</f>
        <v>12308.820346320346</v>
      </c>
      <c r="H28" s="166">
        <f>$C28+$D28</f>
        <v>12308.820346320346</v>
      </c>
      <c r="I28" s="166">
        <f>$C28+$D28</f>
        <v>12308.820346320346</v>
      </c>
      <c r="J28" s="166">
        <f>$C28+$D28</f>
        <v>12308.820346320346</v>
      </c>
      <c r="K28" s="166">
        <f>$C28+$D28</f>
        <v>12308.820346320346</v>
      </c>
      <c r="L28" s="166">
        <f>$C28+$D28</f>
        <v>12308.820346320346</v>
      </c>
      <c r="M28" s="166">
        <f>$C28+$D28</f>
        <v>12308.820346320346</v>
      </c>
      <c r="N28" s="169">
        <f>$C28+$D28</f>
        <v>12308.820346320346</v>
      </c>
    </row>
    <row r="29" spans="1:14" ht="15.75" thickBot="1">
      <c r="A29" s="50"/>
      <c r="B29" s="97" t="s">
        <v>83</v>
      </c>
      <c r="C29" s="12"/>
      <c r="D29" s="187">
        <f>D28*'[2]Input Page'!G17</f>
        <v>12308.820346320346</v>
      </c>
      <c r="E29" s="171">
        <f>$C29+$D29</f>
        <v>12308.820346320346</v>
      </c>
      <c r="F29" s="172">
        <f>$C29+$D29</f>
        <v>12308.820346320346</v>
      </c>
      <c r="G29" s="172">
        <f>$C29+$D29</f>
        <v>12308.820346320346</v>
      </c>
      <c r="H29" s="172">
        <f>$C29+$D29</f>
        <v>12308.820346320346</v>
      </c>
      <c r="I29" s="172">
        <f>$C29+$D29</f>
        <v>12308.820346320346</v>
      </c>
      <c r="J29" s="172">
        <f>$C29+$D29</f>
        <v>12308.820346320346</v>
      </c>
      <c r="K29" s="172">
        <f>$C29+$D29</f>
        <v>12308.820346320346</v>
      </c>
      <c r="L29" s="172">
        <f>$C29+$D29</f>
        <v>12308.820346320346</v>
      </c>
      <c r="M29" s="172">
        <f>$C29+$D29</f>
        <v>12308.820346320346</v>
      </c>
      <c r="N29" s="174">
        <f>$C29+$D29</f>
        <v>12308.820346320346</v>
      </c>
    </row>
    <row r="30" spans="1:14" ht="15.75" thickBot="1">
      <c r="A30" s="50"/>
      <c r="B30" s="50"/>
      <c r="C30" s="50"/>
      <c r="D30" s="50"/>
      <c r="E30" s="154"/>
      <c r="F30" s="154"/>
      <c r="G30" s="154"/>
      <c r="H30" s="154"/>
      <c r="I30" s="154"/>
      <c r="J30" s="154"/>
      <c r="K30" s="154"/>
      <c r="L30" s="154"/>
      <c r="M30" s="154"/>
      <c r="N30" s="154"/>
    </row>
    <row r="31" spans="1:14" ht="15.75" thickBot="1">
      <c r="A31" s="50"/>
      <c r="B31" s="50"/>
      <c r="C31" s="50"/>
      <c r="D31" s="50"/>
      <c r="E31" s="148" t="s">
        <v>224</v>
      </c>
      <c r="F31" s="149" t="s">
        <v>225</v>
      </c>
      <c r="G31" s="149" t="s">
        <v>226</v>
      </c>
      <c r="H31" s="149" t="s">
        <v>227</v>
      </c>
      <c r="I31" s="149" t="s">
        <v>228</v>
      </c>
      <c r="J31" s="149" t="s">
        <v>141</v>
      </c>
      <c r="K31" s="149" t="s">
        <v>143</v>
      </c>
      <c r="L31" s="149" t="s">
        <v>145</v>
      </c>
      <c r="M31" s="149" t="s">
        <v>147</v>
      </c>
      <c r="N31" s="152" t="s">
        <v>149</v>
      </c>
    </row>
    <row r="32" spans="1:14" ht="15">
      <c r="A32" s="50"/>
      <c r="B32" s="82" t="s">
        <v>84</v>
      </c>
      <c r="C32" s="83"/>
      <c r="D32" s="188">
        <f>-D17</f>
        <v>-2220</v>
      </c>
      <c r="E32" s="188">
        <f aca="true" t="shared" si="0" ref="E32:N32">-E17</f>
        <v>-2460</v>
      </c>
      <c r="F32" s="188">
        <f t="shared" si="0"/>
        <v>-2220</v>
      </c>
      <c r="G32" s="188">
        <f t="shared" si="0"/>
        <v>-2220</v>
      </c>
      <c r="H32" s="188">
        <f t="shared" si="0"/>
        <v>-2220</v>
      </c>
      <c r="I32" s="188">
        <f t="shared" si="0"/>
        <v>-2220</v>
      </c>
      <c r="J32" s="188">
        <f t="shared" si="0"/>
        <v>-2220</v>
      </c>
      <c r="K32" s="188">
        <f t="shared" si="0"/>
        <v>-2220</v>
      </c>
      <c r="L32" s="188">
        <f t="shared" si="0"/>
        <v>-2220</v>
      </c>
      <c r="M32" s="188">
        <f t="shared" si="0"/>
        <v>-2220</v>
      </c>
      <c r="N32" s="188">
        <f t="shared" si="0"/>
        <v>-2220</v>
      </c>
    </row>
    <row r="33" spans="1:14" ht="15">
      <c r="A33" s="50"/>
      <c r="B33" s="84" t="s">
        <v>85</v>
      </c>
      <c r="C33" s="85"/>
      <c r="D33" s="189">
        <f>D29</f>
        <v>12308.820346320346</v>
      </c>
      <c r="E33" s="190">
        <f aca="true" t="shared" si="1" ref="E33:N33">E29</f>
        <v>12308.820346320346</v>
      </c>
      <c r="F33" s="191">
        <f t="shared" si="1"/>
        <v>12308.820346320346</v>
      </c>
      <c r="G33" s="191">
        <f t="shared" si="1"/>
        <v>12308.820346320346</v>
      </c>
      <c r="H33" s="191">
        <f t="shared" si="1"/>
        <v>12308.820346320346</v>
      </c>
      <c r="I33" s="191">
        <f t="shared" si="1"/>
        <v>12308.820346320346</v>
      </c>
      <c r="J33" s="191">
        <f t="shared" si="1"/>
        <v>12308.820346320346</v>
      </c>
      <c r="K33" s="191">
        <f t="shared" si="1"/>
        <v>12308.820346320346</v>
      </c>
      <c r="L33" s="191">
        <f t="shared" si="1"/>
        <v>12308.820346320346</v>
      </c>
      <c r="M33" s="191">
        <f t="shared" si="1"/>
        <v>12308.820346320346</v>
      </c>
      <c r="N33" s="192">
        <f t="shared" si="1"/>
        <v>12308.820346320346</v>
      </c>
    </row>
    <row r="34" spans="1:14" ht="15">
      <c r="A34" s="50"/>
      <c r="B34" s="84" t="s">
        <v>86</v>
      </c>
      <c r="C34" s="85"/>
      <c r="D34" s="189">
        <f>D33+D32</f>
        <v>10088.820346320346</v>
      </c>
      <c r="E34" s="189">
        <f aca="true" t="shared" si="2" ref="E34:N34">E33+E32</f>
        <v>9848.820346320346</v>
      </c>
      <c r="F34" s="189">
        <f t="shared" si="2"/>
        <v>10088.820346320346</v>
      </c>
      <c r="G34" s="189">
        <f t="shared" si="2"/>
        <v>10088.820346320346</v>
      </c>
      <c r="H34" s="189">
        <f t="shared" si="2"/>
        <v>10088.820346320346</v>
      </c>
      <c r="I34" s="189">
        <f t="shared" si="2"/>
        <v>10088.820346320346</v>
      </c>
      <c r="J34" s="189">
        <f t="shared" si="2"/>
        <v>10088.820346320346</v>
      </c>
      <c r="K34" s="189">
        <f t="shared" si="2"/>
        <v>10088.820346320346</v>
      </c>
      <c r="L34" s="189">
        <f t="shared" si="2"/>
        <v>10088.820346320346</v>
      </c>
      <c r="M34" s="189">
        <f t="shared" si="2"/>
        <v>10088.820346320346</v>
      </c>
      <c r="N34" s="189">
        <f t="shared" si="2"/>
        <v>10088.820346320346</v>
      </c>
    </row>
    <row r="35" spans="1:14" ht="15">
      <c r="A35" s="50"/>
      <c r="B35" s="84" t="s">
        <v>87</v>
      </c>
      <c r="C35" s="85"/>
      <c r="D35" s="193">
        <f>D32</f>
        <v>-2220</v>
      </c>
      <c r="E35" s="165">
        <f>E34</f>
        <v>9848.820346320346</v>
      </c>
      <c r="F35" s="166">
        <f>E35+F34</f>
        <v>19937.640692640693</v>
      </c>
      <c r="G35" s="166">
        <f>F35+G34</f>
        <v>30026.46103896104</v>
      </c>
      <c r="H35" s="166">
        <f>G35+H34</f>
        <v>40115.281385281385</v>
      </c>
      <c r="I35" s="166">
        <f aca="true" t="shared" si="3" ref="I35:N35">H35+I34</f>
        <v>50204.10173160173</v>
      </c>
      <c r="J35" s="166">
        <f t="shared" si="3"/>
        <v>60292.92207792208</v>
      </c>
      <c r="K35" s="166">
        <f t="shared" si="3"/>
        <v>70381.74242424243</v>
      </c>
      <c r="L35" s="166">
        <f t="shared" si="3"/>
        <v>80470.56277056277</v>
      </c>
      <c r="M35" s="166">
        <f t="shared" si="3"/>
        <v>90559.38311688311</v>
      </c>
      <c r="N35" s="169">
        <f t="shared" si="3"/>
        <v>100648.20346320345</v>
      </c>
    </row>
    <row r="36" spans="1:14" ht="15">
      <c r="A36" s="50"/>
      <c r="B36" s="84" t="s">
        <v>88</v>
      </c>
      <c r="C36" s="85"/>
      <c r="D36" s="194"/>
      <c r="E36" s="195">
        <v>0</v>
      </c>
      <c r="F36" s="196">
        <f>'[2]Assumptions-References'!D38</f>
        <v>0.49</v>
      </c>
      <c r="G36" s="196">
        <f>'[2]Assumptions-References'!E38</f>
        <v>2.06</v>
      </c>
      <c r="H36" s="196">
        <f>'[2]Assumptions-References'!F38</f>
        <v>3.26</v>
      </c>
      <c r="I36" s="196">
        <f>'[2]Assumptions-References'!G38</f>
        <v>3.69</v>
      </c>
      <c r="J36" s="196">
        <f>'[2]Assumptions-References'!H38</f>
        <v>3.69</v>
      </c>
      <c r="K36" s="197">
        <f>'[2]Assumptions-References'!H38</f>
        <v>3.69</v>
      </c>
      <c r="L36" s="197">
        <f>'[2]Assumptions-References'!H38</f>
        <v>3.69</v>
      </c>
      <c r="M36" s="197">
        <f>'[2]Assumptions-References'!H38</f>
        <v>3.69</v>
      </c>
      <c r="N36" s="198">
        <f>'[2]Assumptions-References'!H38</f>
        <v>3.69</v>
      </c>
    </row>
    <row r="37" spans="1:14" ht="15">
      <c r="A37" s="50"/>
      <c r="B37" s="84" t="s">
        <v>89</v>
      </c>
      <c r="C37" s="85"/>
      <c r="D37" s="194"/>
      <c r="E37" s="165">
        <f>E34/(1+(E36/100))</f>
        <v>9848.820346320346</v>
      </c>
      <c r="F37" s="166">
        <f>F34/(1+(F36/100))</f>
        <v>10039.626178047913</v>
      </c>
      <c r="G37" s="166">
        <f aca="true" t="shared" si="4" ref="G37:N37">G34/(1+(G36/100))</f>
        <v>9885.185524515331</v>
      </c>
      <c r="H37" s="166">
        <f t="shared" si="4"/>
        <v>9770.308295874827</v>
      </c>
      <c r="I37" s="166">
        <f t="shared" si="4"/>
        <v>9729.791056341352</v>
      </c>
      <c r="J37" s="166">
        <f t="shared" si="4"/>
        <v>9729.791056341352</v>
      </c>
      <c r="K37" s="166">
        <f t="shared" si="4"/>
        <v>9729.791056341352</v>
      </c>
      <c r="L37" s="166">
        <f t="shared" si="4"/>
        <v>9729.791056341352</v>
      </c>
      <c r="M37" s="166">
        <f t="shared" si="4"/>
        <v>9729.791056341352</v>
      </c>
      <c r="N37" s="169">
        <f t="shared" si="4"/>
        <v>9729.791056341352</v>
      </c>
    </row>
    <row r="38" spans="1:14" ht="15.75" thickBot="1">
      <c r="A38" s="50"/>
      <c r="B38" s="86" t="s">
        <v>90</v>
      </c>
      <c r="C38" s="87"/>
      <c r="D38" s="199"/>
      <c r="E38" s="165">
        <f>E37</f>
        <v>9848.820346320346</v>
      </c>
      <c r="F38" s="166">
        <f>E38+F37</f>
        <v>19888.446524368257</v>
      </c>
      <c r="G38" s="166">
        <f aca="true" t="shared" si="5" ref="G38:N38">F38+G37</f>
        <v>29773.632048883588</v>
      </c>
      <c r="H38" s="166">
        <f t="shared" si="5"/>
        <v>39543.94034475842</v>
      </c>
      <c r="I38" s="166">
        <f t="shared" si="5"/>
        <v>49273.73140109977</v>
      </c>
      <c r="J38" s="166">
        <f t="shared" si="5"/>
        <v>59003.522457441126</v>
      </c>
      <c r="K38" s="166">
        <f t="shared" si="5"/>
        <v>68733.31351378247</v>
      </c>
      <c r="L38" s="166">
        <f t="shared" si="5"/>
        <v>78463.10457012382</v>
      </c>
      <c r="M38" s="166">
        <f t="shared" si="5"/>
        <v>88192.89562646516</v>
      </c>
      <c r="N38" s="169">
        <f t="shared" si="5"/>
        <v>97922.68668280651</v>
      </c>
    </row>
    <row r="39" spans="1:14" ht="15.75" thickBot="1">
      <c r="A39" s="50"/>
      <c r="B39" s="50"/>
      <c r="C39" s="50"/>
      <c r="D39" s="154"/>
      <c r="E39" s="165"/>
      <c r="F39" s="172"/>
      <c r="G39" s="172"/>
      <c r="H39" s="172"/>
      <c r="I39" s="172"/>
      <c r="J39" s="172"/>
      <c r="K39" s="172"/>
      <c r="L39" s="172"/>
      <c r="M39" s="172"/>
      <c r="N39" s="174"/>
    </row>
    <row r="40" spans="1:14" ht="15.75" thickBot="1">
      <c r="A40" s="50"/>
      <c r="B40" s="50"/>
      <c r="C40" s="50"/>
      <c r="D40" s="50"/>
      <c r="E40" s="50"/>
      <c r="F40" s="50"/>
      <c r="G40" s="50"/>
      <c r="H40" s="50"/>
      <c r="I40" s="50"/>
      <c r="J40" s="50"/>
      <c r="K40" s="50"/>
      <c r="L40" s="50"/>
      <c r="M40" s="50"/>
      <c r="N40" s="50"/>
    </row>
    <row r="41" spans="1:14" ht="15.75" thickBot="1">
      <c r="A41" s="50"/>
      <c r="B41" s="122"/>
      <c r="C41" s="123"/>
      <c r="D41" s="144"/>
      <c r="E41" s="50"/>
      <c r="F41" s="50"/>
      <c r="G41" s="50"/>
      <c r="H41" s="50"/>
      <c r="I41" s="50"/>
      <c r="J41" s="50"/>
      <c r="K41" s="50"/>
      <c r="L41" s="50"/>
      <c r="M41" s="50"/>
      <c r="N41" s="50"/>
    </row>
    <row r="42" spans="1:14" ht="15.75" thickBot="1">
      <c r="A42" s="50"/>
      <c r="B42" s="145" t="s">
        <v>192</v>
      </c>
      <c r="C42" s="146"/>
      <c r="D42" s="147" t="s">
        <v>178</v>
      </c>
      <c r="E42" s="148" t="s">
        <v>224</v>
      </c>
      <c r="F42" s="149" t="s">
        <v>225</v>
      </c>
      <c r="G42" s="149" t="s">
        <v>226</v>
      </c>
      <c r="H42" s="149" t="s">
        <v>227</v>
      </c>
      <c r="I42" s="149" t="s">
        <v>228</v>
      </c>
      <c r="J42" s="149" t="s">
        <v>141</v>
      </c>
      <c r="K42" s="149" t="s">
        <v>143</v>
      </c>
      <c r="L42" s="149" t="s">
        <v>145</v>
      </c>
      <c r="M42" s="150" t="s">
        <v>147</v>
      </c>
      <c r="N42" s="151" t="s">
        <v>149</v>
      </c>
    </row>
    <row r="43" spans="1:14" ht="15.75" thickBot="1">
      <c r="A43" s="50"/>
      <c r="B43" s="120" t="s">
        <v>246</v>
      </c>
      <c r="C43" s="121"/>
      <c r="D43" s="164">
        <f>'[1]Input Page'!G63*'[1]Assumptions-References'!E96</f>
        <v>0</v>
      </c>
      <c r="E43" s="165">
        <f>$D$4</f>
        <v>0</v>
      </c>
      <c r="F43" s="166">
        <f>$D$4</f>
        <v>0</v>
      </c>
      <c r="G43" s="166">
        <f>$D$4</f>
        <v>0</v>
      </c>
      <c r="H43" s="166">
        <f>$D$4</f>
        <v>0</v>
      </c>
      <c r="I43" s="166">
        <f>$D$4</f>
        <v>0</v>
      </c>
      <c r="J43" s="166">
        <f>$D$4</f>
        <v>0</v>
      </c>
      <c r="K43" s="166">
        <f>$D$4</f>
        <v>0</v>
      </c>
      <c r="L43" s="166">
        <f>$D$4</f>
        <v>0</v>
      </c>
      <c r="M43" s="166">
        <f>$D$4</f>
        <v>0</v>
      </c>
      <c r="N43" s="167">
        <f>$D$4</f>
        <v>0</v>
      </c>
    </row>
    <row r="44" spans="1:14" ht="15.75" thickBot="1">
      <c r="A44" s="50"/>
      <c r="B44" s="120" t="s">
        <v>247</v>
      </c>
      <c r="C44" s="121"/>
      <c r="D44" s="164"/>
      <c r="E44" s="165">
        <f>$D$5</f>
        <v>0</v>
      </c>
      <c r="F44" s="166">
        <f>$D$5</f>
        <v>0</v>
      </c>
      <c r="G44" s="166">
        <f>$D$5</f>
        <v>0</v>
      </c>
      <c r="H44" s="166">
        <f>$D$5</f>
        <v>0</v>
      </c>
      <c r="I44" s="166">
        <f>$D$5</f>
        <v>0</v>
      </c>
      <c r="J44" s="166">
        <f>$D$5</f>
        <v>0</v>
      </c>
      <c r="K44" s="166">
        <f>$D$5</f>
        <v>0</v>
      </c>
      <c r="L44" s="166">
        <f>$D$5</f>
        <v>0</v>
      </c>
      <c r="M44" s="168">
        <f>$D$5</f>
        <v>0</v>
      </c>
      <c r="N44" s="169">
        <f>$D$5</f>
        <v>0</v>
      </c>
    </row>
    <row r="45" spans="1:14" ht="15.75" thickBot="1">
      <c r="A45" s="50"/>
      <c r="B45" s="120" t="s">
        <v>181</v>
      </c>
      <c r="C45" s="121"/>
      <c r="D45" s="164">
        <f>'[1]Assumptions-References'!E56</f>
        <v>0</v>
      </c>
      <c r="E45" s="165">
        <f>$D$6</f>
        <v>1200</v>
      </c>
      <c r="F45" s="166">
        <f>$D$6</f>
        <v>1200</v>
      </c>
      <c r="G45" s="166">
        <f>$D$6</f>
        <v>1200</v>
      </c>
      <c r="H45" s="166">
        <f>$D$6</f>
        <v>1200</v>
      </c>
      <c r="I45" s="166">
        <f>$D$6</f>
        <v>1200</v>
      </c>
      <c r="J45" s="166">
        <f>$D$6</f>
        <v>1200</v>
      </c>
      <c r="K45" s="166">
        <f>$D$6</f>
        <v>1200</v>
      </c>
      <c r="L45" s="166">
        <f>$D$6</f>
        <v>1200</v>
      </c>
      <c r="M45" s="168">
        <f>$D$6</f>
        <v>1200</v>
      </c>
      <c r="N45" s="169">
        <f>$D$6</f>
        <v>1200</v>
      </c>
    </row>
    <row r="46" spans="1:14" ht="15.75" thickBot="1">
      <c r="A46" s="50"/>
      <c r="B46" s="120" t="s">
        <v>245</v>
      </c>
      <c r="C46" s="121"/>
      <c r="D46" s="170"/>
      <c r="E46" s="171">
        <f>$D$7</f>
        <v>0</v>
      </c>
      <c r="F46" s="172">
        <f>$D$7</f>
        <v>0</v>
      </c>
      <c r="G46" s="172">
        <f>$D$7</f>
        <v>0</v>
      </c>
      <c r="H46" s="172">
        <f>$D$7</f>
        <v>0</v>
      </c>
      <c r="I46" s="172">
        <f>$D$7</f>
        <v>0</v>
      </c>
      <c r="J46" s="172">
        <f>$D$7</f>
        <v>0</v>
      </c>
      <c r="K46" s="172">
        <f>$D$7</f>
        <v>0</v>
      </c>
      <c r="L46" s="172">
        <f>$D$7</f>
        <v>0</v>
      </c>
      <c r="M46" s="173">
        <f>$D$7</f>
        <v>0</v>
      </c>
      <c r="N46" s="174">
        <f>$D$7</f>
        <v>0</v>
      </c>
    </row>
    <row r="47" spans="1:14" ht="15.75" thickBot="1">
      <c r="A47" s="50"/>
      <c r="B47" s="7"/>
      <c r="C47" s="7"/>
      <c r="D47" s="50"/>
      <c r="E47" s="50"/>
      <c r="F47" s="50"/>
      <c r="G47" s="50"/>
      <c r="H47" s="50"/>
      <c r="I47" s="50"/>
      <c r="J47" s="50"/>
      <c r="K47" s="50"/>
      <c r="L47" s="50"/>
      <c r="M47" s="50"/>
      <c r="N47" s="50"/>
    </row>
    <row r="48" spans="1:14" ht="15.75" thickBot="1">
      <c r="A48" s="50"/>
      <c r="B48" s="98" t="s">
        <v>78</v>
      </c>
      <c r="C48" s="13" t="s">
        <v>193</v>
      </c>
      <c r="D48" s="13" t="s">
        <v>178</v>
      </c>
      <c r="E48" s="148" t="s">
        <v>224</v>
      </c>
      <c r="F48" s="149" t="s">
        <v>225</v>
      </c>
      <c r="G48" s="149" t="s">
        <v>226</v>
      </c>
      <c r="H48" s="149" t="s">
        <v>227</v>
      </c>
      <c r="I48" s="149" t="s">
        <v>228</v>
      </c>
      <c r="J48" s="149" t="s">
        <v>141</v>
      </c>
      <c r="K48" s="149" t="s">
        <v>143</v>
      </c>
      <c r="L48" s="149" t="s">
        <v>145</v>
      </c>
      <c r="M48" s="149" t="s">
        <v>147</v>
      </c>
      <c r="N48" s="152" t="s">
        <v>149</v>
      </c>
    </row>
    <row r="49" spans="1:14" ht="15.75" thickBot="1">
      <c r="A49" s="50"/>
      <c r="B49" s="97" t="s">
        <v>194</v>
      </c>
      <c r="C49" s="175">
        <f>'[1]Input Page'!G67</f>
        <v>0</v>
      </c>
      <c r="D49" s="175">
        <v>0</v>
      </c>
      <c r="E49" s="176">
        <f>C$10+D$10</f>
        <v>30</v>
      </c>
      <c r="F49" s="177">
        <f>D$10</f>
        <v>0</v>
      </c>
      <c r="G49" s="177">
        <f>$D49</f>
        <v>0</v>
      </c>
      <c r="H49" s="177">
        <f>$D49</f>
        <v>0</v>
      </c>
      <c r="I49" s="177">
        <f>$D49</f>
        <v>0</v>
      </c>
      <c r="J49" s="177">
        <f>$D49</f>
        <v>0</v>
      </c>
      <c r="K49" s="177">
        <f>$D49</f>
        <v>0</v>
      </c>
      <c r="L49" s="177">
        <f>$D49</f>
        <v>0</v>
      </c>
      <c r="M49" s="177">
        <f>$D49</f>
        <v>0</v>
      </c>
      <c r="N49" s="178">
        <f>$D49</f>
        <v>0</v>
      </c>
    </row>
    <row r="50" spans="1:14" ht="15.75" thickBot="1">
      <c r="A50" s="50"/>
      <c r="B50" s="97" t="s">
        <v>179</v>
      </c>
      <c r="C50" s="175">
        <f>SUM('[1]Input Page'!G69:G71)</f>
        <v>0</v>
      </c>
      <c r="D50" s="175">
        <v>0</v>
      </c>
      <c r="E50" s="165">
        <f>$C50+$D50</f>
        <v>0</v>
      </c>
      <c r="F50" s="177">
        <f>$D50</f>
        <v>0</v>
      </c>
      <c r="G50" s="177">
        <f>$D50</f>
        <v>0</v>
      </c>
      <c r="H50" s="177">
        <f>$D50</f>
        <v>0</v>
      </c>
      <c r="I50" s="177">
        <f>$D50</f>
        <v>0</v>
      </c>
      <c r="J50" s="177">
        <f>$D50</f>
        <v>0</v>
      </c>
      <c r="K50" s="177">
        <f>$D50</f>
        <v>0</v>
      </c>
      <c r="L50" s="177">
        <f>$D50</f>
        <v>0</v>
      </c>
      <c r="M50" s="177">
        <f>$D50</f>
        <v>0</v>
      </c>
      <c r="N50" s="179">
        <f>$D50</f>
        <v>0</v>
      </c>
    </row>
    <row r="51" spans="1:14" ht="15.75" thickBot="1">
      <c r="A51" s="50"/>
      <c r="B51" s="97" t="s">
        <v>243</v>
      </c>
      <c r="C51" s="175"/>
      <c r="D51" s="175">
        <v>1200</v>
      </c>
      <c r="E51" s="165">
        <f>$C51+$D51</f>
        <v>1200</v>
      </c>
      <c r="F51" s="177">
        <f>$D51</f>
        <v>1200</v>
      </c>
      <c r="G51" s="177">
        <f>$D51</f>
        <v>1200</v>
      </c>
      <c r="H51" s="177">
        <f>$D51</f>
        <v>1200</v>
      </c>
      <c r="I51" s="177">
        <f>$D51</f>
        <v>1200</v>
      </c>
      <c r="J51" s="177">
        <f>$D51</f>
        <v>1200</v>
      </c>
      <c r="K51" s="177">
        <f>$D51</f>
        <v>1200</v>
      </c>
      <c r="L51" s="177">
        <f>$D51</f>
        <v>1200</v>
      </c>
      <c r="M51" s="177">
        <f>$D51</f>
        <v>1200</v>
      </c>
      <c r="N51" s="179">
        <f>$D51</f>
        <v>1200</v>
      </c>
    </row>
    <row r="52" spans="1:14" ht="15">
      <c r="A52" s="50"/>
      <c r="B52" s="50"/>
      <c r="C52" s="50"/>
      <c r="D52" s="50"/>
      <c r="E52" s="154"/>
      <c r="F52" s="154"/>
      <c r="G52" s="154"/>
      <c r="H52" s="154"/>
      <c r="I52" s="154"/>
      <c r="J52" s="154"/>
      <c r="K52" s="154"/>
      <c r="L52" s="154"/>
      <c r="M52" s="154"/>
      <c r="N52" s="154"/>
    </row>
    <row r="53" spans="1:14" ht="15">
      <c r="A53" s="50"/>
      <c r="B53" s="50"/>
      <c r="C53" s="50"/>
      <c r="D53" s="50"/>
      <c r="E53" s="50"/>
      <c r="F53" s="50"/>
      <c r="G53" s="50"/>
      <c r="H53" s="50"/>
      <c r="I53" s="50"/>
      <c r="J53" s="50"/>
      <c r="K53" s="50"/>
      <c r="L53" s="50"/>
      <c r="M53" s="50"/>
      <c r="N53" s="50"/>
    </row>
    <row r="54" spans="1:14" ht="15">
      <c r="A54" s="50"/>
      <c r="B54" s="158" t="s">
        <v>125</v>
      </c>
      <c r="C54" s="88" t="s">
        <v>126</v>
      </c>
      <c r="D54" s="88" t="s">
        <v>127</v>
      </c>
      <c r="E54" s="88" t="s">
        <v>128</v>
      </c>
      <c r="F54" s="88" t="s">
        <v>129</v>
      </c>
      <c r="G54" s="88" t="s">
        <v>165</v>
      </c>
      <c r="H54" s="88" t="s">
        <v>228</v>
      </c>
      <c r="I54" s="88" t="s">
        <v>141</v>
      </c>
      <c r="J54" s="88" t="s">
        <v>143</v>
      </c>
      <c r="K54" s="88" t="s">
        <v>145</v>
      </c>
      <c r="L54" s="88" t="s">
        <v>147</v>
      </c>
      <c r="M54" s="88" t="s">
        <v>149</v>
      </c>
      <c r="N54" s="50"/>
    </row>
    <row r="55" spans="1:14" ht="15">
      <c r="A55" s="50"/>
      <c r="B55" s="50" t="s">
        <v>91</v>
      </c>
      <c r="C55" s="89">
        <f>'[1]Input Page'!G17*'[1]Input Page'!G21*'[1]Input Page'!G22*('[1]Assumptions-References'!E10/100)</f>
        <v>5405</v>
      </c>
      <c r="D55" s="92">
        <f>C55</f>
        <v>5405</v>
      </c>
      <c r="E55" s="92">
        <f>D55+$C$55</f>
        <v>10810</v>
      </c>
      <c r="F55" s="92">
        <f aca="true" t="shared" si="6" ref="F55:M55">E55+$C$55</f>
        <v>16215</v>
      </c>
      <c r="G55" s="92">
        <f t="shared" si="6"/>
        <v>21620</v>
      </c>
      <c r="H55" s="92">
        <f t="shared" si="6"/>
        <v>27025</v>
      </c>
      <c r="I55" s="92">
        <f t="shared" si="6"/>
        <v>32430</v>
      </c>
      <c r="J55" s="92">
        <f t="shared" si="6"/>
        <v>37835</v>
      </c>
      <c r="K55" s="92">
        <f t="shared" si="6"/>
        <v>43240</v>
      </c>
      <c r="L55" s="92">
        <f t="shared" si="6"/>
        <v>48645</v>
      </c>
      <c r="M55" s="92">
        <f t="shared" si="6"/>
        <v>54050</v>
      </c>
      <c r="N55" s="50"/>
    </row>
    <row r="56" spans="1:14" ht="15">
      <c r="A56" s="50"/>
      <c r="B56" s="50" t="s">
        <v>93</v>
      </c>
      <c r="C56" s="89">
        <f>'[1]Input Page'!G22*'[1]Input Page'!G21*('[1]Assumptions-References'!E10/100)</f>
        <v>1081</v>
      </c>
      <c r="D56" s="92">
        <f>C56</f>
        <v>1081</v>
      </c>
      <c r="E56" s="92">
        <f>D56+$C$56</f>
        <v>2162</v>
      </c>
      <c r="F56" s="92">
        <f aca="true" t="shared" si="7" ref="F56:M56">E56+$C$56</f>
        <v>3243</v>
      </c>
      <c r="G56" s="92">
        <f t="shared" si="7"/>
        <v>4324</v>
      </c>
      <c r="H56" s="92">
        <f t="shared" si="7"/>
        <v>5405</v>
      </c>
      <c r="I56" s="92">
        <f t="shared" si="7"/>
        <v>6486</v>
      </c>
      <c r="J56" s="92">
        <f t="shared" si="7"/>
        <v>7567</v>
      </c>
      <c r="K56" s="92">
        <f t="shared" si="7"/>
        <v>8648</v>
      </c>
      <c r="L56" s="92">
        <f t="shared" si="7"/>
        <v>9729</v>
      </c>
      <c r="M56" s="92">
        <f t="shared" si="7"/>
        <v>10810</v>
      </c>
      <c r="N56" s="50"/>
    </row>
    <row r="57" spans="1:14" ht="15">
      <c r="A57" s="50"/>
      <c r="B57" s="50" t="s">
        <v>92</v>
      </c>
      <c r="C57" s="90">
        <f>'[1]Input Page'!G21*'[1]Input Page'!G22*'[1]Input Page'!G17*'[1]Assumptions-References'!E37</f>
        <v>109250</v>
      </c>
      <c r="D57" s="91">
        <f>C57</f>
        <v>109250</v>
      </c>
      <c r="E57" s="91">
        <f>D57+$C$57</f>
        <v>218500</v>
      </c>
      <c r="F57" s="91">
        <f aca="true" t="shared" si="8" ref="F57:M57">E57+$C$57</f>
        <v>327750</v>
      </c>
      <c r="G57" s="91">
        <f t="shared" si="8"/>
        <v>437000</v>
      </c>
      <c r="H57" s="91">
        <f t="shared" si="8"/>
        <v>546250</v>
      </c>
      <c r="I57" s="91">
        <f t="shared" si="8"/>
        <v>655500</v>
      </c>
      <c r="J57" s="91">
        <f t="shared" si="8"/>
        <v>764750</v>
      </c>
      <c r="K57" s="91">
        <f t="shared" si="8"/>
        <v>874000</v>
      </c>
      <c r="L57" s="91">
        <f t="shared" si="8"/>
        <v>983250</v>
      </c>
      <c r="M57" s="91">
        <f t="shared" si="8"/>
        <v>1092500</v>
      </c>
      <c r="N57" s="50"/>
    </row>
    <row r="58" spans="1:14" ht="15">
      <c r="A58" s="50"/>
      <c r="B58" s="50" t="s">
        <v>130</v>
      </c>
      <c r="C58" s="90">
        <f>'[1]Input Page'!G21*'[1]Input Page'!G22*'[1]Assumptions-References'!E37</f>
        <v>21850</v>
      </c>
      <c r="D58" s="91">
        <f>C58</f>
        <v>21850</v>
      </c>
      <c r="E58" s="91">
        <f>D58+$C$58</f>
        <v>43700</v>
      </c>
      <c r="F58" s="91">
        <f aca="true" t="shared" si="9" ref="F58:M58">E58+$C$58</f>
        <v>65550</v>
      </c>
      <c r="G58" s="91">
        <f t="shared" si="9"/>
        <v>87400</v>
      </c>
      <c r="H58" s="91">
        <f t="shared" si="9"/>
        <v>109250</v>
      </c>
      <c r="I58" s="91">
        <f t="shared" si="9"/>
        <v>131100</v>
      </c>
      <c r="J58" s="91">
        <f t="shared" si="9"/>
        <v>152950</v>
      </c>
      <c r="K58" s="91">
        <f t="shared" si="9"/>
        <v>174800</v>
      </c>
      <c r="L58" s="91">
        <f t="shared" si="9"/>
        <v>196650</v>
      </c>
      <c r="M58" s="91">
        <f t="shared" si="9"/>
        <v>218500</v>
      </c>
      <c r="N58" s="50"/>
    </row>
    <row r="59" spans="1:14" ht="15">
      <c r="A59" s="50"/>
      <c r="B59" s="50" t="s">
        <v>118</v>
      </c>
      <c r="C59" s="90">
        <f>'[1]Input Page'!G17*'[1]Input Page'!G21*'[1]Input Page'!G22</f>
        <v>57500</v>
      </c>
      <c r="D59" s="91">
        <f>C59</f>
        <v>57500</v>
      </c>
      <c r="E59" s="91">
        <f>D59+$C$59</f>
        <v>115000</v>
      </c>
      <c r="F59" s="91">
        <f aca="true" t="shared" si="10" ref="F59:M59">E59+$C$59</f>
        <v>172500</v>
      </c>
      <c r="G59" s="91">
        <f t="shared" si="10"/>
        <v>230000</v>
      </c>
      <c r="H59" s="91">
        <f t="shared" si="10"/>
        <v>287500</v>
      </c>
      <c r="I59" s="91">
        <f t="shared" si="10"/>
        <v>345000</v>
      </c>
      <c r="J59" s="91">
        <f t="shared" si="10"/>
        <v>402500</v>
      </c>
      <c r="K59" s="91">
        <f t="shared" si="10"/>
        <v>460000</v>
      </c>
      <c r="L59" s="91">
        <f t="shared" si="10"/>
        <v>517500</v>
      </c>
      <c r="M59" s="91">
        <f t="shared" si="10"/>
        <v>575000</v>
      </c>
      <c r="N59" s="50"/>
    </row>
    <row r="60" spans="1:14" ht="15">
      <c r="A60" s="50"/>
      <c r="B60" s="50" t="s">
        <v>94</v>
      </c>
      <c r="C60" s="89">
        <f>C55/'[1]Assumptions-References'!H53</f>
        <v>73.22307407715817</v>
      </c>
      <c r="D60" s="92">
        <f>C60</f>
        <v>73.22307407715817</v>
      </c>
      <c r="E60" s="92">
        <f>D60+$C$60</f>
        <v>146.44614815431635</v>
      </c>
      <c r="F60" s="92">
        <f aca="true" t="shared" si="11" ref="F60:M60">E60+$C$60</f>
        <v>219.66922223147452</v>
      </c>
      <c r="G60" s="92">
        <f t="shared" si="11"/>
        <v>292.8922963086327</v>
      </c>
      <c r="H60" s="92">
        <f t="shared" si="11"/>
        <v>366.11537038579087</v>
      </c>
      <c r="I60" s="92">
        <f t="shared" si="11"/>
        <v>439.33844446294904</v>
      </c>
      <c r="J60" s="92">
        <f t="shared" si="11"/>
        <v>512.5615185401073</v>
      </c>
      <c r="K60" s="92">
        <f t="shared" si="11"/>
        <v>585.7845926172654</v>
      </c>
      <c r="L60" s="92">
        <f t="shared" si="11"/>
        <v>659.0076666944235</v>
      </c>
      <c r="M60" s="92">
        <f t="shared" si="11"/>
        <v>732.2307407715816</v>
      </c>
      <c r="N60" s="50"/>
    </row>
    <row r="61" spans="2:13" ht="15">
      <c r="B61" s="50"/>
      <c r="C61" s="50"/>
      <c r="D61" s="50"/>
      <c r="E61" s="50"/>
      <c r="F61" s="50"/>
      <c r="G61" s="50"/>
      <c r="H61" s="50"/>
      <c r="I61" s="50"/>
      <c r="J61" s="50"/>
      <c r="K61" s="50"/>
      <c r="L61" s="50"/>
      <c r="M61" s="50"/>
    </row>
    <row r="62" spans="2:13" ht="15">
      <c r="B62" s="50"/>
      <c r="C62" s="50"/>
      <c r="D62" s="50"/>
      <c r="E62" s="50"/>
      <c r="F62" s="50"/>
      <c r="G62" s="50"/>
      <c r="H62" s="50"/>
      <c r="I62" s="50"/>
      <c r="J62" s="50"/>
      <c r="K62" s="50"/>
      <c r="L62" s="50"/>
      <c r="M62" s="50"/>
    </row>
    <row r="63" spans="2:13" ht="15">
      <c r="B63" s="50"/>
      <c r="C63" s="50"/>
      <c r="D63" s="50"/>
      <c r="E63" s="50"/>
      <c r="F63" s="50"/>
      <c r="G63" s="50"/>
      <c r="H63" s="50"/>
      <c r="I63" s="50"/>
      <c r="J63" s="50"/>
      <c r="K63" s="50"/>
      <c r="L63" s="50"/>
      <c r="M63" s="50"/>
    </row>
    <row r="64" spans="2:13" ht="15">
      <c r="B64" s="200" t="s">
        <v>95</v>
      </c>
      <c r="C64" s="201"/>
      <c r="D64" s="201" t="s">
        <v>96</v>
      </c>
      <c r="E64" s="201"/>
      <c r="F64" s="201"/>
      <c r="G64" s="201"/>
      <c r="H64" s="201"/>
      <c r="I64" s="201"/>
      <c r="J64" s="201"/>
      <c r="K64" s="201"/>
      <c r="L64" s="201"/>
      <c r="M64" s="202"/>
    </row>
    <row r="65" spans="2:13" ht="15">
      <c r="B65" s="203">
        <f>('[3]Assumptions-References'!A109*'[3]Assumptions-References'!B114)+('[3]Assumptions-References'!A109*'[3]Assumptions-References'!B115)+('[3]Assumptions-References'!A109*'[3]Assumptions-References'!B116)+('[3]Assumptions-References'!A109*'[3]Assumptions-References'!B117)+('[3]Assumptions-References'!A109*'[3]Assumptions-References'!B118)</f>
        <v>5519.01861</v>
      </c>
      <c r="C65" s="7" t="s">
        <v>25</v>
      </c>
      <c r="D65" s="7" t="s">
        <v>26</v>
      </c>
      <c r="E65" s="7"/>
      <c r="F65" s="7"/>
      <c r="G65" s="7"/>
      <c r="H65" s="7"/>
      <c r="I65" s="7"/>
      <c r="J65" s="7"/>
      <c r="K65" s="7"/>
      <c r="L65" s="7"/>
      <c r="M65" s="204"/>
    </row>
    <row r="66" spans="2:13" ht="15">
      <c r="B66" s="203"/>
      <c r="C66" s="7"/>
      <c r="D66" s="7"/>
      <c r="E66" s="7"/>
      <c r="F66" s="7"/>
      <c r="G66" s="7"/>
      <c r="H66" s="7"/>
      <c r="I66" s="7"/>
      <c r="J66" s="7"/>
      <c r="K66" s="7"/>
      <c r="L66" s="7"/>
      <c r="M66" s="204"/>
    </row>
    <row r="67" spans="2:13" ht="15">
      <c r="B67" s="205" t="s">
        <v>27</v>
      </c>
      <c r="C67" s="7"/>
      <c r="D67" s="7"/>
      <c r="E67" s="7" t="s">
        <v>96</v>
      </c>
      <c r="F67" s="7"/>
      <c r="G67" s="7"/>
      <c r="H67" s="7"/>
      <c r="I67" s="7"/>
      <c r="J67" s="7"/>
      <c r="K67" s="7"/>
      <c r="L67" s="7"/>
      <c r="M67" s="204"/>
    </row>
    <row r="68" spans="2:13" ht="15">
      <c r="B68" s="206">
        <f>'[3]Assumptions-References'!A109*'[3]Assumptions-References'!B89</f>
        <v>148.256301405</v>
      </c>
      <c r="C68" s="7" t="s">
        <v>28</v>
      </c>
      <c r="D68" s="7" t="s">
        <v>29</v>
      </c>
      <c r="E68" s="7">
        <f>'[3]Assumptions-References'!A109*'[3]Assumptions-References'!E89</f>
        <v>0.8112389400000001</v>
      </c>
      <c r="F68" s="7" t="s">
        <v>30</v>
      </c>
      <c r="G68" s="7" t="s">
        <v>25</v>
      </c>
      <c r="H68" s="7"/>
      <c r="I68" s="7"/>
      <c r="J68" s="7"/>
      <c r="K68" s="7"/>
      <c r="L68" s="7"/>
      <c r="M68" s="204"/>
    </row>
    <row r="69" spans="2:13" ht="15">
      <c r="B69" s="207"/>
      <c r="C69" s="7"/>
      <c r="D69" s="7"/>
      <c r="E69" s="7"/>
      <c r="F69" s="7"/>
      <c r="G69" s="7"/>
      <c r="H69" s="7"/>
      <c r="I69" s="7"/>
      <c r="J69" s="7"/>
      <c r="K69" s="7"/>
      <c r="L69" s="7"/>
      <c r="M69" s="204"/>
    </row>
    <row r="70" spans="2:13" ht="15">
      <c r="B70" s="207" t="s">
        <v>31</v>
      </c>
      <c r="C70" s="7"/>
      <c r="D70" s="7"/>
      <c r="E70" s="7"/>
      <c r="F70" s="7"/>
      <c r="G70" s="7"/>
      <c r="H70" s="7"/>
      <c r="I70" s="7"/>
      <c r="J70" s="7"/>
      <c r="K70" s="7"/>
      <c r="L70" s="7"/>
      <c r="M70" s="204"/>
    </row>
    <row r="71" spans="2:13" ht="15">
      <c r="B71" s="207"/>
      <c r="C71" s="7"/>
      <c r="D71" s="7"/>
      <c r="E71" s="7"/>
      <c r="F71" s="7"/>
      <c r="G71" s="7"/>
      <c r="H71" s="7"/>
      <c r="I71" s="7"/>
      <c r="J71" s="7"/>
      <c r="K71" s="7"/>
      <c r="L71" s="7"/>
      <c r="M71" s="204"/>
    </row>
    <row r="72" spans="2:13" ht="15">
      <c r="B72" s="207">
        <f>(5*'[3]Assumptions-References'!A96)</f>
        <v>97</v>
      </c>
      <c r="C72" s="7" t="s">
        <v>205</v>
      </c>
      <c r="D72" s="7" t="s">
        <v>32</v>
      </c>
      <c r="E72" s="7"/>
      <c r="F72" s="7"/>
      <c r="G72" s="7"/>
      <c r="H72" s="7"/>
      <c r="I72" s="7"/>
      <c r="J72" s="7"/>
      <c r="K72" s="7"/>
      <c r="L72" s="7"/>
      <c r="M72" s="204"/>
    </row>
    <row r="73" spans="2:13" ht="15">
      <c r="B73" s="208">
        <f>(5*'[3]Assumptions-References'!A102)</f>
        <v>210.5</v>
      </c>
      <c r="C73" s="209" t="s">
        <v>205</v>
      </c>
      <c r="D73" s="7" t="s">
        <v>33</v>
      </c>
      <c r="E73" s="7"/>
      <c r="F73" s="7"/>
      <c r="G73" s="7"/>
      <c r="H73" s="7"/>
      <c r="I73" s="7"/>
      <c r="J73" s="7"/>
      <c r="K73" s="7"/>
      <c r="L73" s="7"/>
      <c r="M73" s="204"/>
    </row>
    <row r="74" spans="2:13" ht="15">
      <c r="B74" s="207">
        <f>B72+B73</f>
        <v>307.5</v>
      </c>
      <c r="C74" s="7" t="s">
        <v>205</v>
      </c>
      <c r="D74" s="7" t="s">
        <v>34</v>
      </c>
      <c r="E74" s="7"/>
      <c r="F74" s="7"/>
      <c r="G74" s="7"/>
      <c r="H74" s="7"/>
      <c r="I74" s="7"/>
      <c r="J74" s="7"/>
      <c r="K74" s="7"/>
      <c r="L74" s="7"/>
      <c r="M74" s="204"/>
    </row>
    <row r="75" spans="2:13" ht="15">
      <c r="B75" s="207"/>
      <c r="C75" s="7"/>
      <c r="D75" s="7"/>
      <c r="E75" s="7"/>
      <c r="F75" s="7"/>
      <c r="G75" s="7"/>
      <c r="H75" s="7"/>
      <c r="I75" s="7"/>
      <c r="J75" s="7"/>
      <c r="K75" s="7"/>
      <c r="L75" s="7"/>
      <c r="M75" s="204"/>
    </row>
    <row r="76" spans="2:13" ht="15">
      <c r="B76" s="210" t="s">
        <v>35</v>
      </c>
      <c r="C76" s="7"/>
      <c r="D76" s="7"/>
      <c r="E76" s="7"/>
      <c r="F76" s="7"/>
      <c r="G76" s="7"/>
      <c r="H76" s="7"/>
      <c r="I76" s="7"/>
      <c r="J76" s="7"/>
      <c r="K76" s="7"/>
      <c r="L76" s="7"/>
      <c r="M76" s="204"/>
    </row>
    <row r="77" spans="2:13" ht="15">
      <c r="B77" s="203">
        <f>(B72*'[3]Assumptions-References'!B114)+(B72*'[3]Assumptions-References'!B115)+(B72*'[3]Assumptions-References'!B116)+(B72*'[3]Assumptions-References'!B117)+(B72*'[3]Assumptions-References'!B118)+(B73*'[3]Assumptions-References'!B114)+(B73*'[3]Assumptions-References'!B115)+(B73*'[3]Assumptions-References'!B116)+(B73*'[3]Assumptions-References'!B117)+(B73*'[3]Assumptions-References'!B118)</f>
        <v>1138.45725</v>
      </c>
      <c r="C77" s="7" t="s">
        <v>25</v>
      </c>
      <c r="D77" s="7"/>
      <c r="E77" s="7"/>
      <c r="F77" s="7"/>
      <c r="G77" s="7"/>
      <c r="H77" s="7"/>
      <c r="I77" s="7"/>
      <c r="J77" s="7"/>
      <c r="K77" s="7"/>
      <c r="L77" s="7"/>
      <c r="M77" s="204"/>
    </row>
    <row r="78" spans="2:13" ht="15">
      <c r="B78" s="207"/>
      <c r="C78" s="7"/>
      <c r="D78" s="7"/>
      <c r="E78" s="7"/>
      <c r="F78" s="7"/>
      <c r="G78" s="7"/>
      <c r="H78" s="7"/>
      <c r="I78" s="7"/>
      <c r="J78" s="7"/>
      <c r="K78" s="7"/>
      <c r="L78" s="7"/>
      <c r="M78" s="204"/>
    </row>
    <row r="79" spans="2:13" ht="15">
      <c r="B79" s="210" t="s">
        <v>36</v>
      </c>
      <c r="C79" s="7"/>
      <c r="D79" s="7"/>
      <c r="E79" s="7"/>
      <c r="F79" s="7"/>
      <c r="G79" s="7"/>
      <c r="H79" s="7"/>
      <c r="I79" s="7"/>
      <c r="J79" s="7"/>
      <c r="K79" s="7"/>
      <c r="L79" s="7"/>
      <c r="M79" s="204"/>
    </row>
    <row r="80" spans="2:13" ht="15">
      <c r="B80" s="207">
        <f>'[3]Assumptions-References'!A109*'[3]Assumptions-References'!B89</f>
        <v>148.256301405</v>
      </c>
      <c r="C80" s="7" t="s">
        <v>37</v>
      </c>
      <c r="D80" s="7" t="s">
        <v>29</v>
      </c>
      <c r="E80" s="7">
        <f>'[3]Assumptions-References'!A109*'[3]Assumptions-References'!E89</f>
        <v>0.8112389400000001</v>
      </c>
      <c r="F80" s="7" t="s">
        <v>30</v>
      </c>
      <c r="G80" s="7" t="s">
        <v>25</v>
      </c>
      <c r="H80" s="7"/>
      <c r="I80" s="7"/>
      <c r="J80" s="7"/>
      <c r="K80" s="7"/>
      <c r="L80" s="7"/>
      <c r="M80" s="204"/>
    </row>
    <row r="81" spans="2:13" ht="15">
      <c r="B81" s="208"/>
      <c r="C81" s="209"/>
      <c r="D81" s="209"/>
      <c r="E81" s="209"/>
      <c r="F81" s="209"/>
      <c r="G81" s="209"/>
      <c r="H81" s="209"/>
      <c r="I81" s="209"/>
      <c r="J81" s="209"/>
      <c r="K81" s="209"/>
      <c r="L81" s="209"/>
      <c r="M81" s="211"/>
    </row>
    <row r="82" spans="2:13" ht="15">
      <c r="B82" s="50"/>
      <c r="C82" s="50"/>
      <c r="D82" s="50"/>
      <c r="E82" s="50"/>
      <c r="F82" s="50"/>
      <c r="G82" s="50"/>
      <c r="H82" s="50"/>
      <c r="I82" s="50"/>
      <c r="J82" s="50"/>
      <c r="K82" s="50"/>
      <c r="L82" s="50"/>
      <c r="M82" s="50"/>
    </row>
    <row r="83" spans="2:13" ht="15">
      <c r="B83" s="50"/>
      <c r="C83" s="50"/>
      <c r="D83" s="50"/>
      <c r="E83" s="50"/>
      <c r="F83" s="50"/>
      <c r="G83" s="50"/>
      <c r="H83" s="50"/>
      <c r="I83" s="50"/>
      <c r="J83" s="50"/>
      <c r="K83" s="50"/>
      <c r="L83" s="50"/>
      <c r="M83" s="50"/>
    </row>
    <row r="84" spans="2:13" ht="15">
      <c r="B84" s="50"/>
      <c r="C84" s="50"/>
      <c r="D84" s="50"/>
      <c r="E84" s="50"/>
      <c r="F84" s="50"/>
      <c r="G84" s="50"/>
      <c r="H84" s="50"/>
      <c r="I84" s="50"/>
      <c r="J84" s="50"/>
      <c r="K84" s="50"/>
      <c r="L84" s="50"/>
      <c r="M84" s="50"/>
    </row>
    <row r="85" spans="2:13" ht="15">
      <c r="B85" s="50"/>
      <c r="C85" s="50"/>
      <c r="D85" s="50"/>
      <c r="E85" s="50"/>
      <c r="F85" s="50"/>
      <c r="G85" s="50"/>
      <c r="H85" s="50"/>
      <c r="I85" s="50"/>
      <c r="J85" s="50"/>
      <c r="K85" s="50"/>
      <c r="L85" s="50"/>
      <c r="M85" s="50"/>
    </row>
    <row r="86" spans="2:13" ht="15">
      <c r="B86" s="50"/>
      <c r="C86" s="50"/>
      <c r="D86" s="50"/>
      <c r="E86" s="50"/>
      <c r="F86" s="50"/>
      <c r="G86" s="50"/>
      <c r="H86" s="50"/>
      <c r="I86" s="50"/>
      <c r="J86" s="50"/>
      <c r="K86" s="50"/>
      <c r="L86" s="50"/>
      <c r="M86" s="50"/>
    </row>
    <row r="87" spans="2:13" ht="15">
      <c r="B87" s="50"/>
      <c r="C87" s="50"/>
      <c r="D87" s="50"/>
      <c r="E87" s="50"/>
      <c r="F87" s="50"/>
      <c r="G87" s="50"/>
      <c r="H87" s="50"/>
      <c r="I87" s="50"/>
      <c r="J87" s="50"/>
      <c r="K87" s="50"/>
      <c r="L87" s="50"/>
      <c r="M87" s="50"/>
    </row>
    <row r="88" spans="2:13" ht="15">
      <c r="B88" s="50"/>
      <c r="C88" s="50"/>
      <c r="D88" s="50"/>
      <c r="E88" s="50"/>
      <c r="F88" s="50"/>
      <c r="G88" s="50"/>
      <c r="H88" s="50"/>
      <c r="I88" s="50"/>
      <c r="J88" s="50"/>
      <c r="K88" s="50"/>
      <c r="L88" s="50"/>
      <c r="M88" s="50"/>
    </row>
    <row r="89" spans="2:13" ht="15">
      <c r="B89" s="50"/>
      <c r="C89" s="50"/>
      <c r="D89" s="50"/>
      <c r="E89" s="50"/>
      <c r="F89" s="50"/>
      <c r="G89" s="50"/>
      <c r="H89" s="50"/>
      <c r="I89" s="50"/>
      <c r="J89" s="50"/>
      <c r="K89" s="50"/>
      <c r="L89" s="50"/>
      <c r="M89" s="50"/>
    </row>
    <row r="90" spans="2:13" ht="15">
      <c r="B90" s="50"/>
      <c r="C90" s="50"/>
      <c r="D90" s="50"/>
      <c r="E90" s="50"/>
      <c r="F90" s="50"/>
      <c r="G90" s="50"/>
      <c r="H90" s="50"/>
      <c r="I90" s="50"/>
      <c r="J90" s="50"/>
      <c r="K90" s="50"/>
      <c r="L90" s="50"/>
      <c r="M90" s="50"/>
    </row>
    <row r="91" spans="2:13" ht="15">
      <c r="B91" s="50"/>
      <c r="C91" s="50"/>
      <c r="D91" s="50"/>
      <c r="E91" s="50"/>
      <c r="F91" s="50"/>
      <c r="G91" s="50"/>
      <c r="H91" s="50"/>
      <c r="I91" s="50"/>
      <c r="J91" s="50"/>
      <c r="K91" s="50"/>
      <c r="L91" s="50"/>
      <c r="M91" s="50"/>
    </row>
    <row r="92" spans="2:13" ht="15">
      <c r="B92" s="50"/>
      <c r="C92" s="50"/>
      <c r="D92" s="50"/>
      <c r="E92" s="50"/>
      <c r="F92" s="50"/>
      <c r="G92" s="50"/>
      <c r="H92" s="50"/>
      <c r="I92" s="50"/>
      <c r="J92" s="50"/>
      <c r="K92" s="50"/>
      <c r="L92" s="50"/>
      <c r="M92" s="50"/>
    </row>
    <row r="93" spans="2:13" ht="15">
      <c r="B93" s="50"/>
      <c r="C93" s="50"/>
      <c r="D93" s="50"/>
      <c r="E93" s="50"/>
      <c r="F93" s="50"/>
      <c r="G93" s="50"/>
      <c r="H93" s="50"/>
      <c r="I93" s="50"/>
      <c r="J93" s="50"/>
      <c r="K93" s="50"/>
      <c r="L93" s="50"/>
      <c r="M93" s="50"/>
    </row>
    <row r="94" spans="2:13" ht="15">
      <c r="B94" s="50"/>
      <c r="C94" s="50"/>
      <c r="D94" s="50"/>
      <c r="E94" s="50"/>
      <c r="F94" s="50"/>
      <c r="G94" s="50"/>
      <c r="H94" s="50"/>
      <c r="I94" s="50"/>
      <c r="J94" s="50"/>
      <c r="K94" s="50"/>
      <c r="L94" s="50"/>
      <c r="M94" s="50"/>
    </row>
    <row r="95" spans="2:13" ht="15">
      <c r="B95" s="50"/>
      <c r="C95" s="50"/>
      <c r="D95" s="50"/>
      <c r="E95" s="50"/>
      <c r="F95" s="50"/>
      <c r="G95" s="50"/>
      <c r="H95" s="50"/>
      <c r="I95" s="50"/>
      <c r="J95" s="50"/>
      <c r="K95" s="50"/>
      <c r="L95" s="50"/>
      <c r="M95" s="50"/>
    </row>
    <row r="96" spans="2:13" ht="15">
      <c r="B96" s="50"/>
      <c r="C96" s="50"/>
      <c r="D96" s="50"/>
      <c r="E96" s="50"/>
      <c r="F96" s="50"/>
      <c r="G96" s="50"/>
      <c r="H96" s="50"/>
      <c r="I96" s="50"/>
      <c r="J96" s="50"/>
      <c r="K96" s="50"/>
      <c r="L96" s="50"/>
      <c r="M96" s="50"/>
    </row>
    <row r="97" spans="2:13" ht="15">
      <c r="B97" s="50"/>
      <c r="C97" s="50"/>
      <c r="D97" s="50"/>
      <c r="E97" s="50"/>
      <c r="F97" s="50"/>
      <c r="G97" s="50"/>
      <c r="H97" s="50"/>
      <c r="I97" s="50"/>
      <c r="J97" s="50"/>
      <c r="K97" s="50"/>
      <c r="L97" s="50"/>
      <c r="M97" s="50"/>
    </row>
    <row r="98" spans="2:13" ht="15">
      <c r="B98" s="50"/>
      <c r="C98" s="50"/>
      <c r="D98" s="50"/>
      <c r="E98" s="50"/>
      <c r="F98" s="50"/>
      <c r="G98" s="50"/>
      <c r="H98" s="50"/>
      <c r="I98" s="50"/>
      <c r="J98" s="50"/>
      <c r="K98" s="50"/>
      <c r="L98" s="50"/>
      <c r="M98" s="50"/>
    </row>
    <row r="99" spans="2:13" ht="15">
      <c r="B99" s="50"/>
      <c r="C99" s="50"/>
      <c r="D99" s="50"/>
      <c r="E99" s="50"/>
      <c r="F99" s="50"/>
      <c r="G99" s="50"/>
      <c r="H99" s="50"/>
      <c r="I99" s="50"/>
      <c r="J99" s="50"/>
      <c r="K99" s="50"/>
      <c r="L99" s="50"/>
      <c r="M99" s="50"/>
    </row>
  </sheetData>
  <mergeCells count="12">
    <mergeCell ref="B41:C41"/>
    <mergeCell ref="B42:C42"/>
    <mergeCell ref="B43:C43"/>
    <mergeCell ref="B44:C44"/>
    <mergeCell ref="B45:C45"/>
    <mergeCell ref="B46:C46"/>
    <mergeCell ref="B2:C2"/>
    <mergeCell ref="B3:C3"/>
    <mergeCell ref="B4:C4"/>
    <mergeCell ref="B5:C5"/>
    <mergeCell ref="B6:C6"/>
    <mergeCell ref="B7:C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G44" sqref="G44"/>
    </sheetView>
  </sheetViews>
  <sheetFormatPr defaultColWidth="8.57421875" defaultRowHeight="15"/>
  <cols>
    <col min="1" max="16384" width="8.57421875" style="50" customWidth="1"/>
  </cols>
  <sheetData/>
  <printOption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dimension ref="A1:N143"/>
  <sheetViews>
    <sheetView workbookViewId="0" topLeftCell="A36">
      <selection activeCell="I74" sqref="I74"/>
    </sheetView>
  </sheetViews>
  <sheetFormatPr defaultColWidth="8.57421875" defaultRowHeight="15"/>
  <cols>
    <col min="14" max="14" width="19.57421875" style="0" customWidth="1"/>
  </cols>
  <sheetData>
    <row r="1" ht="15">
      <c r="A1" s="31" t="s">
        <v>250</v>
      </c>
    </row>
    <row r="3" spans="1:11" ht="15">
      <c r="A3" s="68" t="s">
        <v>261</v>
      </c>
      <c r="B3" s="68"/>
      <c r="C3" s="68"/>
      <c r="D3" s="68"/>
      <c r="E3" s="68"/>
      <c r="F3" s="68"/>
      <c r="G3" s="68"/>
      <c r="H3" s="68"/>
      <c r="I3" s="68"/>
      <c r="J3" s="68"/>
      <c r="K3" s="68"/>
    </row>
    <row r="5" spans="1:14" ht="15">
      <c r="A5" s="68" t="s">
        <v>256</v>
      </c>
      <c r="B5" s="68"/>
      <c r="C5" s="68"/>
      <c r="D5" s="68"/>
      <c r="E5" s="68"/>
      <c r="F5" s="68"/>
      <c r="G5" s="68"/>
      <c r="H5" s="68"/>
      <c r="I5" s="68"/>
      <c r="J5" s="68"/>
      <c r="K5" s="68"/>
      <c r="L5" s="68"/>
      <c r="M5" s="68"/>
      <c r="N5" s="68"/>
    </row>
    <row r="7" spans="1:14" ht="15">
      <c r="A7" s="129" t="s">
        <v>257</v>
      </c>
      <c r="B7" s="129"/>
      <c r="C7" s="129"/>
      <c r="D7" s="129"/>
      <c r="E7" s="129"/>
      <c r="F7" s="129"/>
      <c r="G7" s="129"/>
      <c r="H7" s="129"/>
      <c r="I7" s="129"/>
      <c r="J7" s="129"/>
      <c r="K7" s="129"/>
      <c r="L7" s="129"/>
      <c r="M7" s="129"/>
      <c r="N7" s="129"/>
    </row>
    <row r="9" spans="1:14" ht="15">
      <c r="A9" s="129" t="s">
        <v>258</v>
      </c>
      <c r="B9" s="129"/>
      <c r="C9" s="129"/>
      <c r="D9" s="129"/>
      <c r="E9" s="129"/>
      <c r="F9" s="129"/>
      <c r="G9" s="129"/>
      <c r="H9" s="129"/>
      <c r="I9" s="129"/>
      <c r="J9" s="101"/>
      <c r="K9" s="101"/>
      <c r="L9" s="101"/>
      <c r="M9" s="101"/>
      <c r="N9" s="101"/>
    </row>
    <row r="10" spans="1:14" ht="15">
      <c r="A10" s="101"/>
      <c r="B10" s="101"/>
      <c r="C10" s="101"/>
      <c r="D10" s="101"/>
      <c r="E10" s="101"/>
      <c r="F10" s="101"/>
      <c r="G10" s="101"/>
      <c r="H10" s="101"/>
      <c r="I10" s="101"/>
      <c r="J10" s="101"/>
      <c r="K10" s="101"/>
      <c r="L10" s="101"/>
      <c r="M10" s="101"/>
      <c r="N10" s="101"/>
    </row>
    <row r="11" spans="1:14" s="68" customFormat="1" ht="15">
      <c r="A11" s="130" t="s">
        <v>252</v>
      </c>
      <c r="B11" s="130"/>
      <c r="C11" s="130"/>
      <c r="D11" s="130"/>
      <c r="E11" s="130"/>
      <c r="F11" s="130"/>
      <c r="G11" s="130"/>
      <c r="H11" s="130"/>
      <c r="I11" s="130"/>
      <c r="J11" s="130"/>
      <c r="K11" s="130"/>
      <c r="L11" s="130"/>
      <c r="M11" s="130"/>
      <c r="N11" s="130"/>
    </row>
    <row r="12" spans="1:14" ht="15.75" thickBot="1">
      <c r="A12" s="50"/>
      <c r="B12" s="50"/>
      <c r="C12" s="50"/>
      <c r="D12" s="50"/>
      <c r="E12" s="50"/>
      <c r="F12" s="50"/>
      <c r="G12" s="50"/>
      <c r="H12" s="50"/>
      <c r="I12" s="50"/>
      <c r="J12" s="50"/>
      <c r="K12" s="50"/>
      <c r="L12" s="50"/>
      <c r="M12" s="50"/>
      <c r="N12" s="50"/>
    </row>
    <row r="13" spans="1:13" ht="15.75" thickBot="1">
      <c r="A13" s="50" t="s">
        <v>253</v>
      </c>
      <c r="B13" s="50"/>
      <c r="C13" s="50"/>
      <c r="D13" s="50"/>
      <c r="E13" s="50"/>
      <c r="F13" s="50"/>
      <c r="G13" s="50"/>
      <c r="H13" s="50"/>
      <c r="I13" s="40" t="s">
        <v>171</v>
      </c>
      <c r="J13" s="41" t="s">
        <v>237</v>
      </c>
      <c r="K13" s="42"/>
      <c r="L13" s="35"/>
      <c r="M13" s="43">
        <v>240</v>
      </c>
    </row>
    <row r="14" spans="1:14" ht="15">
      <c r="A14" s="50"/>
      <c r="B14" s="50"/>
      <c r="C14" s="50"/>
      <c r="D14" s="50"/>
      <c r="E14" s="50"/>
      <c r="F14" s="50"/>
      <c r="G14" s="50"/>
      <c r="H14" s="50"/>
      <c r="I14" s="50"/>
      <c r="J14" s="50"/>
      <c r="K14" s="50"/>
      <c r="L14" s="50"/>
      <c r="M14" s="50"/>
      <c r="N14" s="50"/>
    </row>
    <row r="15" spans="1:14" ht="15">
      <c r="A15" s="50" t="s">
        <v>254</v>
      </c>
      <c r="B15" s="50"/>
      <c r="C15" s="50"/>
      <c r="D15" s="50"/>
      <c r="E15" s="50"/>
      <c r="F15" s="50"/>
      <c r="G15" s="50"/>
      <c r="H15" s="60"/>
      <c r="I15" s="50"/>
      <c r="J15" s="50"/>
      <c r="K15" s="50"/>
      <c r="L15" s="50"/>
      <c r="M15" s="50"/>
      <c r="N15" s="50"/>
    </row>
    <row r="16" spans="1:8" s="50" customFormat="1" ht="15">
      <c r="A16" s="50" t="s">
        <v>156</v>
      </c>
      <c r="H16" s="60"/>
    </row>
    <row r="18" ht="15">
      <c r="A18" s="50" t="s">
        <v>249</v>
      </c>
    </row>
    <row r="19" spans="1:2" ht="15">
      <c r="A19" s="50" t="s">
        <v>156</v>
      </c>
      <c r="B19" s="102" t="s">
        <v>255</v>
      </c>
    </row>
    <row r="21" spans="1:7" ht="15">
      <c r="A21" s="50" t="s">
        <v>152</v>
      </c>
      <c r="E21">
        <v>0.15</v>
      </c>
      <c r="G21" t="s">
        <v>196</v>
      </c>
    </row>
    <row r="22" spans="1:7" ht="15">
      <c r="A22" s="50" t="s">
        <v>153</v>
      </c>
      <c r="E22">
        <v>0.02</v>
      </c>
      <c r="G22" t="s">
        <v>198</v>
      </c>
    </row>
    <row r="23" spans="1:7" ht="15">
      <c r="A23" s="50" t="s">
        <v>154</v>
      </c>
      <c r="E23">
        <v>0.05</v>
      </c>
      <c r="G23" t="s">
        <v>200</v>
      </c>
    </row>
    <row r="24" spans="1:7" ht="15">
      <c r="A24" s="50" t="s">
        <v>155</v>
      </c>
      <c r="E24">
        <f>2/231</f>
        <v>0.008658008658008658</v>
      </c>
      <c r="G24" t="s">
        <v>242</v>
      </c>
    </row>
    <row r="25" spans="1:2" ht="15">
      <c r="A25" s="50" t="s">
        <v>156</v>
      </c>
      <c r="B25" s="102" t="s">
        <v>251</v>
      </c>
    </row>
    <row r="27" spans="1:6" ht="15">
      <c r="A27" s="50" t="s">
        <v>124</v>
      </c>
      <c r="E27" s="50" t="s">
        <v>123</v>
      </c>
      <c r="F27" t="s">
        <v>214</v>
      </c>
    </row>
    <row r="28" spans="1:2" ht="15">
      <c r="A28" s="50" t="s">
        <v>156</v>
      </c>
      <c r="B28" s="125" t="s">
        <v>119</v>
      </c>
    </row>
    <row r="30" spans="1:6" ht="15">
      <c r="A30" s="50" t="s">
        <v>77</v>
      </c>
      <c r="E30" s="163">
        <v>8.7</v>
      </c>
      <c r="F30" t="s">
        <v>215</v>
      </c>
    </row>
    <row r="31" ht="15">
      <c r="A31" s="50" t="s">
        <v>156</v>
      </c>
    </row>
    <row r="32" s="50" customFormat="1" ht="15"/>
    <row r="33" spans="1:6" ht="15">
      <c r="A33" s="50" t="s">
        <v>157</v>
      </c>
      <c r="E33">
        <v>13.7</v>
      </c>
      <c r="F33" t="s">
        <v>216</v>
      </c>
    </row>
    <row r="34" ht="15">
      <c r="A34" s="50" t="s">
        <v>156</v>
      </c>
    </row>
    <row r="35" s="50" customFormat="1" ht="15"/>
    <row r="36" spans="1:6" ht="15">
      <c r="A36" s="50" t="s">
        <v>158</v>
      </c>
      <c r="E36">
        <v>7.44545</v>
      </c>
      <c r="F36" t="s">
        <v>217</v>
      </c>
    </row>
    <row r="37" ht="15">
      <c r="A37" s="50" t="s">
        <v>75</v>
      </c>
    </row>
    <row r="38" s="50" customFormat="1" ht="15"/>
    <row r="39" spans="1:11" ht="15.75" thickBot="1">
      <c r="A39" s="134" t="s">
        <v>112</v>
      </c>
      <c r="B39" s="2" t="s">
        <v>136</v>
      </c>
      <c r="C39" s="2"/>
      <c r="D39" s="2"/>
      <c r="E39" s="2"/>
      <c r="F39" s="2"/>
      <c r="G39" s="2"/>
      <c r="H39" s="2"/>
      <c r="I39" s="2"/>
      <c r="J39" s="132"/>
      <c r="K39" s="132"/>
    </row>
    <row r="40" spans="1:11" ht="15.75" thickBot="1">
      <c r="A40" s="1"/>
      <c r="B40" s="2"/>
      <c r="C40" s="2"/>
      <c r="D40" s="3" t="s">
        <v>172</v>
      </c>
      <c r="E40" s="3" t="s">
        <v>173</v>
      </c>
      <c r="F40" s="3" t="s">
        <v>174</v>
      </c>
      <c r="G40" s="3" t="s">
        <v>175</v>
      </c>
      <c r="H40" s="3" t="s">
        <v>176</v>
      </c>
      <c r="I40" s="2"/>
      <c r="J40" s="132"/>
      <c r="K40" s="132"/>
    </row>
    <row r="41" spans="1:13" ht="15.75" thickBot="1">
      <c r="A41" s="4"/>
      <c r="B41" s="2"/>
      <c r="C41" s="2"/>
      <c r="D41" s="3">
        <v>0.49</v>
      </c>
      <c r="E41" s="3">
        <v>2.06</v>
      </c>
      <c r="F41" s="3">
        <v>3.26</v>
      </c>
      <c r="G41" s="3">
        <v>3.69</v>
      </c>
      <c r="H41" s="3">
        <v>3.69</v>
      </c>
      <c r="I41" s="2"/>
      <c r="J41" s="132"/>
      <c r="K41" s="132"/>
      <c r="L41" s="60"/>
      <c r="M41" s="60"/>
    </row>
    <row r="42" spans="1:11" ht="15">
      <c r="A42" s="5"/>
      <c r="B42" s="2" t="s">
        <v>177</v>
      </c>
      <c r="C42" s="2"/>
      <c r="D42" s="2"/>
      <c r="E42" s="2"/>
      <c r="F42" s="2"/>
      <c r="G42" s="2"/>
      <c r="H42" s="2"/>
      <c r="I42" s="2"/>
      <c r="J42" s="132"/>
      <c r="K42" s="132"/>
    </row>
    <row r="43" spans="10:11" ht="15">
      <c r="J43" s="7"/>
      <c r="K43" s="7"/>
    </row>
    <row r="46" spans="1:11" ht="15">
      <c r="A46" s="134" t="s">
        <v>137</v>
      </c>
      <c r="B46" s="32" t="s">
        <v>239</v>
      </c>
      <c r="C46" s="32"/>
      <c r="D46" s="32"/>
      <c r="E46" s="32"/>
      <c r="F46" s="32"/>
      <c r="G46" s="32"/>
      <c r="H46" s="32"/>
      <c r="I46" s="26"/>
      <c r="J46" s="26"/>
      <c r="K46" s="26"/>
    </row>
    <row r="47" spans="1:11" ht="15">
      <c r="A47" s="133" t="s">
        <v>138</v>
      </c>
      <c r="B47" s="32" t="s">
        <v>240</v>
      </c>
      <c r="C47" s="32"/>
      <c r="D47" s="32"/>
      <c r="E47" s="32"/>
      <c r="F47" s="32"/>
      <c r="G47" s="32"/>
      <c r="H47" s="32"/>
      <c r="I47" s="26"/>
      <c r="J47" s="26"/>
      <c r="K47" s="26"/>
    </row>
    <row r="48" spans="1:11" ht="15">
      <c r="A48" s="28"/>
      <c r="B48" s="32"/>
      <c r="C48" s="32"/>
      <c r="D48" s="32"/>
      <c r="E48" s="32"/>
      <c r="F48" s="32"/>
      <c r="G48" s="32"/>
      <c r="H48" s="32"/>
      <c r="I48" s="26"/>
      <c r="J48" s="26"/>
      <c r="K48" s="26"/>
    </row>
    <row r="49" spans="1:11" ht="15">
      <c r="A49" s="134" t="s">
        <v>113</v>
      </c>
      <c r="B49" s="32" t="s">
        <v>241</v>
      </c>
      <c r="C49" s="32"/>
      <c r="D49" s="32"/>
      <c r="E49" s="32"/>
      <c r="F49" s="32"/>
      <c r="G49" s="32"/>
      <c r="H49" s="32"/>
      <c r="I49" s="26"/>
      <c r="J49" s="26"/>
      <c r="K49" s="26"/>
    </row>
    <row r="50" spans="1:11" ht="15">
      <c r="A50" s="1"/>
      <c r="B50" s="33"/>
      <c r="C50" s="32"/>
      <c r="D50" s="32"/>
      <c r="E50" s="32"/>
      <c r="F50" s="32"/>
      <c r="G50" s="32"/>
      <c r="H50" s="32"/>
      <c r="I50" s="26"/>
      <c r="J50" s="26"/>
      <c r="K50" s="26"/>
    </row>
    <row r="51" spans="1:11" ht="15">
      <c r="A51" s="134"/>
      <c r="B51" s="32" t="s">
        <v>231</v>
      </c>
      <c r="C51" s="32"/>
      <c r="D51" s="32"/>
      <c r="E51" s="32"/>
      <c r="F51" s="32"/>
      <c r="G51" s="32"/>
      <c r="H51" s="32"/>
      <c r="I51" s="26"/>
      <c r="J51" s="26"/>
      <c r="K51" s="26"/>
    </row>
    <row r="52" spans="1:11" ht="15.75" thickBot="1">
      <c r="A52" s="1"/>
      <c r="B52" s="32"/>
      <c r="C52" s="32"/>
      <c r="D52" s="34"/>
      <c r="E52" s="34" t="s">
        <v>187</v>
      </c>
      <c r="F52" s="34"/>
      <c r="G52" s="32"/>
      <c r="H52" s="131"/>
      <c r="I52" s="26"/>
      <c r="J52" s="26"/>
      <c r="K52" s="26"/>
    </row>
    <row r="53" spans="1:11" ht="15.75" thickBot="1">
      <c r="A53" s="1"/>
      <c r="B53" s="32"/>
      <c r="C53" s="32"/>
      <c r="D53" s="33"/>
      <c r="E53" s="78">
        <v>1.9</v>
      </c>
      <c r="F53" s="33"/>
      <c r="G53" s="32"/>
      <c r="H53" s="131"/>
      <c r="I53" s="26"/>
      <c r="J53" s="26"/>
      <c r="K53" s="26"/>
    </row>
    <row r="54" spans="1:11" ht="15">
      <c r="A54" s="1"/>
      <c r="B54" s="32"/>
      <c r="C54" s="32"/>
      <c r="D54" s="33"/>
      <c r="E54" s="33"/>
      <c r="F54" s="33"/>
      <c r="G54" s="32"/>
      <c r="H54" s="131"/>
      <c r="I54" s="26"/>
      <c r="J54" s="26"/>
      <c r="K54" s="26"/>
    </row>
    <row r="55" spans="1:11" ht="15">
      <c r="A55" s="1"/>
      <c r="B55" s="32" t="s">
        <v>232</v>
      </c>
      <c r="C55" s="32"/>
      <c r="D55" s="33"/>
      <c r="E55" s="33"/>
      <c r="F55" s="33"/>
      <c r="G55" s="32"/>
      <c r="H55" s="131"/>
      <c r="I55" s="26"/>
      <c r="J55" s="26"/>
      <c r="K55" s="26"/>
    </row>
    <row r="56" spans="1:11" ht="15.75" thickBot="1">
      <c r="A56" s="1"/>
      <c r="B56" s="32"/>
      <c r="C56" s="32"/>
      <c r="D56" s="35"/>
      <c r="E56" s="35" t="s">
        <v>233</v>
      </c>
      <c r="F56" s="35"/>
      <c r="G56" s="32"/>
      <c r="H56" s="131"/>
      <c r="I56" s="26"/>
      <c r="J56" s="26"/>
      <c r="K56" s="26"/>
    </row>
    <row r="57" spans="1:11" ht="15.75" thickBot="1">
      <c r="A57" s="1"/>
      <c r="B57" s="32"/>
      <c r="C57" s="32"/>
      <c r="D57" s="33"/>
      <c r="E57" s="78">
        <v>9.4</v>
      </c>
      <c r="F57" s="33"/>
      <c r="G57" s="32"/>
      <c r="H57" s="131"/>
      <c r="I57" s="26"/>
      <c r="J57" s="26"/>
      <c r="K57" s="26"/>
    </row>
    <row r="58" spans="1:11" ht="15">
      <c r="A58" s="1"/>
      <c r="B58" s="32"/>
      <c r="C58" s="32"/>
      <c r="D58" s="32"/>
      <c r="E58" s="32"/>
      <c r="F58" s="32"/>
      <c r="G58" s="32"/>
      <c r="H58" s="131"/>
      <c r="I58" s="26"/>
      <c r="J58" s="26"/>
      <c r="K58" s="26"/>
    </row>
    <row r="59" spans="1:11" ht="15">
      <c r="A59" s="1"/>
      <c r="B59" s="32" t="s">
        <v>234</v>
      </c>
      <c r="C59" s="32"/>
      <c r="D59" s="32"/>
      <c r="E59" s="32"/>
      <c r="F59" s="32"/>
      <c r="G59" s="32"/>
      <c r="H59" s="131"/>
      <c r="I59" s="26"/>
      <c r="J59" s="26"/>
      <c r="K59" s="26"/>
    </row>
    <row r="60" spans="1:11" ht="15.75" thickBot="1">
      <c r="A60" s="1"/>
      <c r="B60" s="32"/>
      <c r="C60" s="32"/>
      <c r="D60" s="44"/>
      <c r="E60" s="34" t="s">
        <v>187</v>
      </c>
      <c r="F60" s="44"/>
      <c r="G60" s="32"/>
      <c r="H60" s="131"/>
      <c r="I60" s="26"/>
      <c r="J60" s="26"/>
      <c r="K60" s="26"/>
    </row>
    <row r="61" spans="1:11" ht="15.75" thickBot="1">
      <c r="A61" s="1"/>
      <c r="B61" s="32"/>
      <c r="C61" s="32"/>
      <c r="D61" s="77"/>
      <c r="E61" s="76">
        <v>0.52</v>
      </c>
      <c r="F61" s="77"/>
      <c r="G61" s="32"/>
      <c r="H61" s="131"/>
      <c r="I61" s="26"/>
      <c r="J61" s="26"/>
      <c r="K61" s="26"/>
    </row>
    <row r="62" spans="1:11" ht="15">
      <c r="A62" s="1"/>
      <c r="B62" s="36" t="s">
        <v>235</v>
      </c>
      <c r="C62" s="36"/>
      <c r="D62" s="36"/>
      <c r="E62" s="36"/>
      <c r="F62" s="36"/>
      <c r="G62" s="36"/>
      <c r="H62" s="131"/>
      <c r="I62" s="26"/>
      <c r="J62" s="26"/>
      <c r="K62" s="26"/>
    </row>
    <row r="63" spans="1:11" ht="15">
      <c r="A63" s="1" t="s">
        <v>156</v>
      </c>
      <c r="B63" s="124" t="s">
        <v>159</v>
      </c>
      <c r="C63" s="37"/>
      <c r="D63" s="37"/>
      <c r="E63" s="37"/>
      <c r="F63" s="37"/>
      <c r="G63" s="37"/>
      <c r="H63" s="131"/>
      <c r="I63" s="50"/>
      <c r="J63" s="26"/>
      <c r="K63" s="26"/>
    </row>
    <row r="64" spans="1:11" ht="15.75" thickBot="1">
      <c r="A64" s="1"/>
      <c r="B64" s="36"/>
      <c r="C64" s="36"/>
      <c r="D64" s="36"/>
      <c r="E64" s="36"/>
      <c r="F64" s="36"/>
      <c r="G64" s="36"/>
      <c r="H64" s="32"/>
      <c r="I64" s="26"/>
      <c r="J64" s="26"/>
      <c r="K64" s="26"/>
    </row>
    <row r="65" spans="1:11" ht="15.75" thickBot="1">
      <c r="A65" s="1" t="s">
        <v>171</v>
      </c>
      <c r="B65" s="36" t="s">
        <v>236</v>
      </c>
      <c r="C65" s="36"/>
      <c r="D65" s="34"/>
      <c r="E65" s="34"/>
      <c r="F65" s="34"/>
      <c r="G65" s="36"/>
      <c r="H65" s="39">
        <f>19.5*3.78541178</f>
        <v>73.81552971</v>
      </c>
      <c r="I65" s="27" t="s">
        <v>209</v>
      </c>
      <c r="J65" s="26"/>
      <c r="K65" s="26"/>
    </row>
    <row r="67" spans="1:2" ht="15">
      <c r="A67" s="159" t="s">
        <v>139</v>
      </c>
      <c r="B67" s="36" t="s">
        <v>74</v>
      </c>
    </row>
    <row r="68" spans="1:2" ht="15">
      <c r="A68" s="1" t="s">
        <v>156</v>
      </c>
      <c r="B68" s="125" t="s">
        <v>99</v>
      </c>
    </row>
    <row r="71" spans="1:11" ht="15">
      <c r="A71" s="1"/>
      <c r="B71" s="36"/>
      <c r="C71" s="36"/>
      <c r="D71" s="36"/>
      <c r="E71" s="36"/>
      <c r="F71" s="36"/>
      <c r="G71" s="36"/>
      <c r="H71" s="38"/>
      <c r="I71" s="26"/>
      <c r="J71" s="26"/>
      <c r="K71" s="26"/>
    </row>
    <row r="72" spans="1:11" ht="15">
      <c r="A72" s="50"/>
      <c r="B72" s="50"/>
      <c r="C72" s="50"/>
      <c r="D72" s="50"/>
      <c r="E72" s="50"/>
      <c r="F72" s="50"/>
      <c r="G72" s="50"/>
      <c r="H72" s="50"/>
      <c r="I72" s="50"/>
      <c r="J72" s="50"/>
      <c r="K72" s="50"/>
    </row>
    <row r="73" spans="1:11" ht="15">
      <c r="A73" s="50" t="s">
        <v>38</v>
      </c>
      <c r="B73" s="212">
        <v>0.51</v>
      </c>
      <c r="C73" s="50"/>
      <c r="D73" s="50"/>
      <c r="E73" s="50"/>
      <c r="F73" s="50"/>
      <c r="G73" s="50"/>
      <c r="H73" s="50"/>
      <c r="I73" s="50"/>
      <c r="J73" s="50"/>
      <c r="K73" s="50"/>
    </row>
    <row r="74" spans="1:11" ht="15">
      <c r="A74" s="50" t="s">
        <v>39</v>
      </c>
      <c r="B74" s="212">
        <v>0.23</v>
      </c>
      <c r="C74" s="50"/>
      <c r="D74" s="60"/>
      <c r="E74" s="60"/>
      <c r="F74" s="60"/>
      <c r="G74" s="60"/>
      <c r="H74" s="60"/>
      <c r="I74" s="60"/>
      <c r="J74" s="60"/>
      <c r="K74" s="60"/>
    </row>
    <row r="75" spans="1:11" ht="15">
      <c r="A75" s="50" t="s">
        <v>40</v>
      </c>
      <c r="B75" s="212">
        <v>0.07</v>
      </c>
      <c r="C75" s="50"/>
      <c r="D75" s="60"/>
      <c r="E75" s="60"/>
      <c r="F75" s="60"/>
      <c r="G75" s="60"/>
      <c r="H75" s="60"/>
      <c r="I75" s="60"/>
      <c r="J75" s="60"/>
      <c r="K75" s="60"/>
    </row>
    <row r="76" spans="1:11" ht="15">
      <c r="A76" s="50" t="s">
        <v>41</v>
      </c>
      <c r="B76" s="212">
        <v>0.19</v>
      </c>
      <c r="C76" s="50"/>
      <c r="D76" s="213"/>
      <c r="E76" s="213"/>
      <c r="F76" s="213"/>
      <c r="G76" s="213"/>
      <c r="H76" s="213"/>
      <c r="I76" s="213"/>
      <c r="J76" s="213"/>
      <c r="K76" s="213"/>
    </row>
    <row r="77" spans="1:11" ht="15">
      <c r="A77" s="50"/>
      <c r="B77" s="50"/>
      <c r="C77" s="50"/>
      <c r="D77" s="213"/>
      <c r="E77" s="213"/>
      <c r="F77" s="213"/>
      <c r="G77" s="213"/>
      <c r="H77" s="213"/>
      <c r="I77" s="213"/>
      <c r="J77" s="213"/>
      <c r="K77" s="213"/>
    </row>
    <row r="78" spans="1:11" ht="15">
      <c r="A78" s="50" t="s">
        <v>42</v>
      </c>
      <c r="B78" s="50"/>
      <c r="C78" s="50"/>
      <c r="D78" s="50"/>
      <c r="E78" s="50"/>
      <c r="F78" s="50"/>
      <c r="G78" s="50"/>
      <c r="H78" s="50"/>
      <c r="I78" s="50"/>
      <c r="J78" s="50"/>
      <c r="K78" s="50"/>
    </row>
    <row r="79" spans="1:11" ht="15">
      <c r="A79" s="2" t="s">
        <v>43</v>
      </c>
      <c r="B79" s="50"/>
      <c r="C79" s="50"/>
      <c r="D79" s="50"/>
      <c r="E79" s="50"/>
      <c r="F79" s="50"/>
      <c r="G79" s="50"/>
      <c r="H79" s="50"/>
      <c r="I79" s="50"/>
      <c r="J79" s="50"/>
      <c r="K79" s="50"/>
    </row>
    <row r="80" spans="1:11" ht="15">
      <c r="A80" s="214" t="s">
        <v>44</v>
      </c>
      <c r="B80" s="50"/>
      <c r="C80" s="50"/>
      <c r="D80" s="50"/>
      <c r="E80" s="50"/>
      <c r="F80" s="50"/>
      <c r="G80" s="50"/>
      <c r="H80" s="50"/>
      <c r="I80" s="50"/>
      <c r="J80" s="50"/>
      <c r="K80" s="50"/>
    </row>
    <row r="81" spans="1:11" ht="15">
      <c r="A81" s="50" t="s">
        <v>29</v>
      </c>
      <c r="B81" s="50"/>
      <c r="C81" s="50"/>
      <c r="D81" s="50"/>
      <c r="E81" s="50"/>
      <c r="F81" s="50"/>
      <c r="G81" s="50"/>
      <c r="H81" s="50"/>
      <c r="I81" s="50"/>
      <c r="J81" s="50"/>
      <c r="K81" s="50"/>
    </row>
    <row r="82" spans="1:11" ht="15">
      <c r="A82" s="50" t="s">
        <v>45</v>
      </c>
      <c r="B82" s="50"/>
      <c r="C82" s="50"/>
      <c r="D82" s="50"/>
      <c r="E82" s="50"/>
      <c r="F82" s="50"/>
      <c r="G82" s="50"/>
      <c r="H82" s="50"/>
      <c r="I82" s="50"/>
      <c r="J82" s="50"/>
      <c r="K82" s="50"/>
    </row>
    <row r="83" spans="1:11" ht="15">
      <c r="A83" s="50" t="s">
        <v>46</v>
      </c>
      <c r="B83" s="50"/>
      <c r="C83" s="50"/>
      <c r="D83" s="50"/>
      <c r="E83" s="50"/>
      <c r="F83" s="50"/>
      <c r="G83" s="50"/>
      <c r="H83" s="50"/>
      <c r="I83" s="50"/>
      <c r="J83" s="50"/>
      <c r="K83" s="50"/>
    </row>
    <row r="84" spans="1:11" ht="15">
      <c r="A84" s="50"/>
      <c r="B84" s="50"/>
      <c r="C84" s="50"/>
      <c r="D84" s="50"/>
      <c r="E84" s="50"/>
      <c r="F84" s="50"/>
      <c r="G84" s="50"/>
      <c r="H84" s="50"/>
      <c r="I84" s="50"/>
      <c r="J84" s="50"/>
      <c r="K84" s="50"/>
    </row>
    <row r="85" spans="1:11" ht="15">
      <c r="A85" s="50" t="s">
        <v>38</v>
      </c>
      <c r="B85" s="50" t="s">
        <v>47</v>
      </c>
      <c r="C85" s="50">
        <v>0.045455</v>
      </c>
      <c r="D85" s="50" t="s">
        <v>28</v>
      </c>
      <c r="E85" s="50" t="s">
        <v>29</v>
      </c>
      <c r="F85" s="50" t="s">
        <v>48</v>
      </c>
      <c r="G85" s="50" t="s">
        <v>30</v>
      </c>
      <c r="H85" s="50"/>
      <c r="I85" s="50"/>
      <c r="J85" s="50"/>
      <c r="K85" s="50"/>
    </row>
    <row r="86" spans="1:11" ht="15">
      <c r="A86" s="50" t="s">
        <v>39</v>
      </c>
      <c r="B86" s="50" t="s">
        <v>47</v>
      </c>
      <c r="C86" s="50">
        <v>0</v>
      </c>
      <c r="D86" s="50" t="s">
        <v>28</v>
      </c>
      <c r="E86" s="50"/>
      <c r="F86" s="50">
        <v>0</v>
      </c>
      <c r="G86" s="50" t="s">
        <v>30</v>
      </c>
      <c r="H86" s="50"/>
      <c r="I86" s="50"/>
      <c r="J86" s="50"/>
      <c r="K86" s="50"/>
    </row>
    <row r="87" spans="1:11" ht="15">
      <c r="A87" s="50" t="s">
        <v>40</v>
      </c>
      <c r="B87" s="50" t="s">
        <v>47</v>
      </c>
      <c r="C87" s="50">
        <v>0.20374</v>
      </c>
      <c r="D87" s="50" t="s">
        <v>28</v>
      </c>
      <c r="E87" s="50"/>
      <c r="F87" s="50">
        <v>0.00012</v>
      </c>
      <c r="G87" s="50" t="s">
        <v>30</v>
      </c>
      <c r="H87" s="50"/>
      <c r="I87" s="50"/>
      <c r="J87" s="50"/>
      <c r="K87" s="50"/>
    </row>
    <row r="88" spans="1:11" ht="15">
      <c r="A88" s="50" t="s">
        <v>41</v>
      </c>
      <c r="B88" s="50" t="s">
        <v>47</v>
      </c>
      <c r="C88" s="50">
        <v>0.32637</v>
      </c>
      <c r="D88" s="50" t="s">
        <v>28</v>
      </c>
      <c r="E88" s="50"/>
      <c r="F88" s="50">
        <v>0.00282</v>
      </c>
      <c r="G88" s="50" t="s">
        <v>30</v>
      </c>
      <c r="H88" s="50"/>
      <c r="I88" s="50"/>
      <c r="J88" s="50"/>
      <c r="K88" s="50"/>
    </row>
    <row r="89" spans="1:11" ht="15">
      <c r="A89" s="50"/>
      <c r="B89" s="50"/>
      <c r="C89" s="50"/>
      <c r="D89" s="50"/>
      <c r="E89" s="50"/>
      <c r="F89" s="50"/>
      <c r="G89" s="50"/>
      <c r="H89" s="50"/>
      <c r="I89" s="50"/>
      <c r="J89" s="50"/>
      <c r="K89" s="50"/>
    </row>
    <row r="90" spans="1:11" ht="15">
      <c r="A90" s="50" t="s">
        <v>49</v>
      </c>
      <c r="B90" s="50"/>
      <c r="C90" s="50"/>
      <c r="D90" s="50"/>
      <c r="E90" s="50"/>
      <c r="F90" s="50"/>
      <c r="G90" s="50"/>
      <c r="H90" s="50"/>
      <c r="I90" s="50"/>
      <c r="J90" s="50"/>
      <c r="K90" s="50"/>
    </row>
    <row r="91" spans="1:11" ht="15">
      <c r="A91" s="50" t="s">
        <v>50</v>
      </c>
      <c r="B91" s="50"/>
      <c r="C91" s="50"/>
      <c r="D91" s="50"/>
      <c r="E91" s="50"/>
      <c r="F91" s="50"/>
      <c r="G91" s="50"/>
      <c r="H91" s="50"/>
      <c r="I91" s="50"/>
      <c r="J91" s="50"/>
      <c r="K91" s="50"/>
    </row>
    <row r="92" spans="1:11" ht="15">
      <c r="A92" s="50"/>
      <c r="B92" s="50"/>
      <c r="C92" s="50"/>
      <c r="D92" s="50"/>
      <c r="E92" s="50"/>
      <c r="F92" s="50"/>
      <c r="G92" s="50"/>
      <c r="H92" s="50"/>
      <c r="I92" s="50"/>
      <c r="J92" s="50"/>
      <c r="K92" s="50"/>
    </row>
    <row r="93" spans="1:11" ht="15">
      <c r="A93" s="50" t="s">
        <v>51</v>
      </c>
      <c r="B93" s="50"/>
      <c r="C93" s="50"/>
      <c r="D93" s="50"/>
      <c r="E93" s="50"/>
      <c r="F93" s="50"/>
      <c r="G93" s="50"/>
      <c r="H93" s="50"/>
      <c r="I93" s="50"/>
      <c r="J93" s="50"/>
      <c r="K93" s="50"/>
    </row>
    <row r="94" spans="1:11" ht="15">
      <c r="A94" s="50"/>
      <c r="B94" s="50"/>
      <c r="C94" s="50"/>
      <c r="D94" s="50"/>
      <c r="E94" s="50"/>
      <c r="F94" s="50"/>
      <c r="G94" s="50"/>
      <c r="H94" s="50"/>
      <c r="I94" s="50"/>
      <c r="J94" s="50"/>
      <c r="K94" s="50"/>
    </row>
    <row r="95" spans="1:11" ht="15">
      <c r="A95" s="50" t="s">
        <v>47</v>
      </c>
      <c r="B95" s="50">
        <f>(0.51*C85)+(0.23*C86)+(0.07*C87)+(0.19*C88)</f>
        <v>0.09945414999999999</v>
      </c>
      <c r="C95" s="50" t="s">
        <v>28</v>
      </c>
      <c r="D95" s="50" t="s">
        <v>29</v>
      </c>
      <c r="E95" s="50">
        <f>(0.07*F87)+(0.19*F88)</f>
        <v>0.0005442</v>
      </c>
      <c r="F95" s="50" t="s">
        <v>52</v>
      </c>
      <c r="G95" s="50"/>
      <c r="H95" s="50" t="s">
        <v>53</v>
      </c>
      <c r="I95" s="50"/>
      <c r="J95" s="50"/>
      <c r="K95" s="50"/>
    </row>
    <row r="96" spans="1:11" ht="15">
      <c r="A96" s="50"/>
      <c r="B96" s="50"/>
      <c r="C96" s="50"/>
      <c r="D96" s="50"/>
      <c r="E96" s="50"/>
      <c r="F96" s="50"/>
      <c r="G96" s="50"/>
      <c r="H96" s="50" t="s">
        <v>54</v>
      </c>
      <c r="I96" s="50"/>
      <c r="J96" s="50"/>
      <c r="K96" s="50"/>
    </row>
    <row r="97" spans="1:11" ht="15">
      <c r="A97" s="50" t="s">
        <v>55</v>
      </c>
      <c r="B97" s="50"/>
      <c r="C97" s="50"/>
      <c r="D97" s="50"/>
      <c r="E97" s="50"/>
      <c r="F97" s="50" t="s">
        <v>56</v>
      </c>
      <c r="G97" s="50"/>
      <c r="H97" s="50"/>
      <c r="I97" s="50"/>
      <c r="J97" s="50"/>
      <c r="K97" s="50"/>
    </row>
    <row r="98" spans="1:11" ht="15">
      <c r="A98" s="50" t="s">
        <v>57</v>
      </c>
      <c r="B98" s="50"/>
      <c r="C98" s="50"/>
      <c r="D98" s="50"/>
      <c r="E98" s="50"/>
      <c r="F98" s="50"/>
      <c r="G98" s="50"/>
      <c r="H98" s="50"/>
      <c r="I98" s="50"/>
      <c r="J98" s="50"/>
      <c r="K98" s="50"/>
    </row>
    <row r="99" spans="1:11" ht="15">
      <c r="A99" s="50" t="s">
        <v>58</v>
      </c>
      <c r="B99" s="50"/>
      <c r="C99" s="50"/>
      <c r="D99" s="50"/>
      <c r="E99" s="50"/>
      <c r="F99" s="50" t="s">
        <v>59</v>
      </c>
      <c r="G99" s="50"/>
      <c r="H99" s="50"/>
      <c r="I99" s="50"/>
      <c r="J99" s="50"/>
      <c r="K99" s="50"/>
    </row>
    <row r="100" spans="1:11" ht="15">
      <c r="A100" s="50"/>
      <c r="B100" s="50"/>
      <c r="C100" s="50"/>
      <c r="D100" s="50"/>
      <c r="E100" s="50"/>
      <c r="F100" s="50" t="s">
        <v>60</v>
      </c>
      <c r="G100" s="50"/>
      <c r="H100" s="50"/>
      <c r="I100" s="50"/>
      <c r="J100" s="50"/>
      <c r="K100" s="50"/>
    </row>
    <row r="101" spans="1:11" ht="15">
      <c r="A101" s="158" t="s">
        <v>61</v>
      </c>
      <c r="B101" s="50"/>
      <c r="C101" s="50"/>
      <c r="D101" s="50"/>
      <c r="E101" s="50"/>
      <c r="F101" s="50" t="s">
        <v>62</v>
      </c>
      <c r="G101" s="50"/>
      <c r="H101" s="50"/>
      <c r="I101" s="50"/>
      <c r="J101" s="50"/>
      <c r="K101" s="50"/>
    </row>
    <row r="102" spans="1:11" ht="15">
      <c r="A102" s="50">
        <v>19.4</v>
      </c>
      <c r="B102" s="50" t="s">
        <v>63</v>
      </c>
      <c r="C102" s="50" t="s">
        <v>32</v>
      </c>
      <c r="D102" s="50"/>
      <c r="E102" s="50"/>
      <c r="F102" s="50" t="s">
        <v>64</v>
      </c>
      <c r="G102" s="50"/>
      <c r="H102" s="50"/>
      <c r="I102" s="50"/>
      <c r="J102" s="50"/>
      <c r="K102" s="50"/>
    </row>
    <row r="103" spans="1:11" ht="15">
      <c r="A103" s="50"/>
      <c r="B103" s="50"/>
      <c r="C103" s="50"/>
      <c r="D103" s="50"/>
      <c r="E103" s="50"/>
      <c r="F103" s="50"/>
      <c r="G103" s="50"/>
      <c r="H103" s="50"/>
      <c r="I103" s="50"/>
      <c r="J103" s="50"/>
      <c r="K103" s="50"/>
    </row>
    <row r="104" spans="1:11" ht="15">
      <c r="A104" s="158" t="s">
        <v>65</v>
      </c>
      <c r="B104" s="50"/>
      <c r="C104" s="50"/>
      <c r="D104" s="50"/>
      <c r="E104" s="50"/>
      <c r="F104" s="50"/>
      <c r="G104" s="50"/>
      <c r="H104" s="50"/>
      <c r="I104" s="50"/>
      <c r="J104" s="50"/>
      <c r="K104" s="50"/>
    </row>
    <row r="105" spans="1:11" ht="15">
      <c r="A105" s="50">
        <v>116.4</v>
      </c>
      <c r="B105" s="50" t="s">
        <v>63</v>
      </c>
      <c r="C105" s="50" t="s">
        <v>66</v>
      </c>
      <c r="D105" s="50"/>
      <c r="E105" s="50"/>
      <c r="F105" s="50"/>
      <c r="G105" s="50"/>
      <c r="H105" s="50"/>
      <c r="I105" s="50"/>
      <c r="J105" s="50"/>
      <c r="K105" s="50"/>
    </row>
    <row r="106" spans="1:11" ht="15">
      <c r="A106" s="50"/>
      <c r="B106" s="50"/>
      <c r="C106" s="50"/>
      <c r="D106" s="50"/>
      <c r="E106" s="50"/>
      <c r="F106" s="50"/>
      <c r="G106" s="50"/>
      <c r="H106" s="50"/>
      <c r="I106" s="50"/>
      <c r="J106" s="50"/>
      <c r="K106" s="50"/>
    </row>
    <row r="107" spans="1:11" ht="15">
      <c r="A107" s="158" t="s">
        <v>67</v>
      </c>
      <c r="B107" s="50"/>
      <c r="C107" s="50"/>
      <c r="D107" s="50"/>
      <c r="E107" s="50"/>
      <c r="F107" s="50"/>
      <c r="G107" s="50"/>
      <c r="H107" s="50"/>
      <c r="I107" s="50"/>
      <c r="J107" s="50"/>
      <c r="K107" s="50"/>
    </row>
    <row r="108" spans="1:11" ht="15">
      <c r="A108" s="50">
        <v>42.1</v>
      </c>
      <c r="B108" s="50" t="s">
        <v>63</v>
      </c>
      <c r="C108" s="50" t="s">
        <v>33</v>
      </c>
      <c r="D108" s="50"/>
      <c r="E108" s="50"/>
      <c r="F108" s="50"/>
      <c r="G108" s="50"/>
      <c r="H108" s="50"/>
      <c r="I108" s="50"/>
      <c r="J108" s="50"/>
      <c r="K108" s="50"/>
    </row>
    <row r="109" spans="1:11" ht="15">
      <c r="A109" s="50"/>
      <c r="B109" s="50"/>
      <c r="C109" s="50"/>
      <c r="D109" s="50"/>
      <c r="E109" s="50"/>
      <c r="F109" s="50"/>
      <c r="G109" s="50"/>
      <c r="H109" s="50"/>
      <c r="I109" s="50"/>
      <c r="J109" s="50"/>
      <c r="K109" s="50"/>
    </row>
    <row r="110" spans="1:11" ht="15">
      <c r="A110" s="158" t="s">
        <v>68</v>
      </c>
      <c r="B110" s="50"/>
      <c r="C110" s="50"/>
      <c r="D110" s="50"/>
      <c r="E110" s="50"/>
      <c r="F110" s="50"/>
      <c r="G110" s="50"/>
      <c r="H110" s="50"/>
      <c r="I110" s="50"/>
      <c r="J110" s="50"/>
      <c r="K110" s="50"/>
    </row>
    <row r="111" spans="1:11" ht="15">
      <c r="A111" s="50">
        <v>144.3</v>
      </c>
      <c r="B111" s="50" t="s">
        <v>63</v>
      </c>
      <c r="C111" s="50" t="s">
        <v>69</v>
      </c>
      <c r="D111" s="50"/>
      <c r="E111" s="50"/>
      <c r="F111" s="50" t="s">
        <v>70</v>
      </c>
      <c r="G111" s="50"/>
      <c r="H111" s="50"/>
      <c r="I111" s="50"/>
      <c r="J111" s="50"/>
      <c r="K111" s="50"/>
    </row>
    <row r="112" spans="1:11" ht="15">
      <c r="A112" s="50"/>
      <c r="B112" s="50"/>
      <c r="C112" s="50"/>
      <c r="D112" s="50"/>
      <c r="E112" s="50"/>
      <c r="F112" s="50" t="s">
        <v>71</v>
      </c>
      <c r="G112" s="50"/>
      <c r="H112" s="50"/>
      <c r="I112" s="50"/>
      <c r="J112" s="50"/>
      <c r="K112" s="50"/>
    </row>
    <row r="113" spans="1:11" ht="15">
      <c r="A113" s="50"/>
      <c r="B113" s="50"/>
      <c r="C113" s="50"/>
      <c r="D113" s="50"/>
      <c r="E113" s="50"/>
      <c r="F113" s="50" t="s">
        <v>72</v>
      </c>
      <c r="G113" s="50"/>
      <c r="H113" s="50"/>
      <c r="I113" s="50"/>
      <c r="J113" s="50"/>
      <c r="K113" s="50"/>
    </row>
    <row r="114" spans="1:11" ht="15">
      <c r="A114" s="158" t="s">
        <v>73</v>
      </c>
      <c r="B114" s="50"/>
      <c r="C114" s="50"/>
      <c r="D114" s="50"/>
      <c r="E114" s="50"/>
      <c r="F114" s="50" t="s">
        <v>0</v>
      </c>
      <c r="G114" s="50"/>
      <c r="H114" s="50"/>
      <c r="I114" s="50"/>
      <c r="J114" s="50"/>
      <c r="K114" s="50"/>
    </row>
    <row r="115" spans="1:11" ht="15">
      <c r="A115" s="50">
        <f>20*A102+A105+20*A108+A111</f>
        <v>1490.7</v>
      </c>
      <c r="B115" s="50" t="s">
        <v>63</v>
      </c>
      <c r="C115" s="50"/>
      <c r="D115" s="50"/>
      <c r="E115" s="50"/>
      <c r="F115" s="50"/>
      <c r="G115" s="50"/>
      <c r="H115" s="50"/>
      <c r="I115" s="50"/>
      <c r="J115" s="50"/>
      <c r="K115" s="50"/>
    </row>
    <row r="116" spans="1:11" ht="15">
      <c r="A116" s="50"/>
      <c r="B116" s="50"/>
      <c r="C116" s="50" t="s">
        <v>1</v>
      </c>
      <c r="D116" s="50"/>
      <c r="E116" s="50"/>
      <c r="F116" s="50"/>
      <c r="G116" s="50"/>
      <c r="H116" s="50"/>
      <c r="I116" s="50"/>
      <c r="J116" s="50"/>
      <c r="K116" s="50"/>
    </row>
    <row r="117" spans="1:11" ht="15">
      <c r="A117" s="50"/>
      <c r="B117" s="50"/>
      <c r="C117" s="50"/>
      <c r="D117" s="50"/>
      <c r="E117" s="50"/>
      <c r="F117" s="50"/>
      <c r="G117" s="50"/>
      <c r="H117" s="50"/>
      <c r="I117" s="50"/>
      <c r="J117" s="50"/>
      <c r="K117" s="50"/>
    </row>
    <row r="118" spans="1:11" ht="15">
      <c r="A118" s="50" t="s">
        <v>2</v>
      </c>
      <c r="B118" s="50"/>
      <c r="C118" s="50"/>
      <c r="D118" s="50"/>
      <c r="E118" s="50"/>
      <c r="F118" s="50"/>
      <c r="G118" s="50"/>
      <c r="H118" s="50"/>
      <c r="I118" s="50"/>
      <c r="J118" s="50"/>
      <c r="K118" s="50"/>
    </row>
    <row r="119" spans="1:11" ht="15">
      <c r="A119" s="50"/>
      <c r="B119" s="50"/>
      <c r="C119" s="50"/>
      <c r="D119" s="50"/>
      <c r="E119" s="50"/>
      <c r="F119" s="50"/>
      <c r="G119" s="50"/>
      <c r="H119" s="50"/>
      <c r="I119" s="50"/>
      <c r="J119" s="50"/>
      <c r="K119" s="50"/>
    </row>
    <row r="120" spans="1:11" ht="15">
      <c r="A120" s="50"/>
      <c r="B120" s="215">
        <v>0.058</v>
      </c>
      <c r="C120" s="50" t="s">
        <v>3</v>
      </c>
      <c r="D120" s="50" t="s">
        <v>4</v>
      </c>
      <c r="E120" s="50"/>
      <c r="F120" s="50"/>
      <c r="G120" s="50"/>
      <c r="H120" s="50"/>
      <c r="I120" s="50"/>
      <c r="J120" s="50"/>
      <c r="K120" s="50"/>
    </row>
    <row r="121" spans="1:11" ht="15">
      <c r="A121" s="50"/>
      <c r="B121" s="215">
        <v>0.007</v>
      </c>
      <c r="C121" s="50" t="s">
        <v>3</v>
      </c>
      <c r="D121" s="50" t="s">
        <v>5</v>
      </c>
      <c r="E121" s="50"/>
      <c r="F121" s="50"/>
      <c r="G121" s="50"/>
      <c r="H121" s="50"/>
      <c r="I121" s="50"/>
      <c r="J121" s="50"/>
      <c r="K121" s="50"/>
    </row>
    <row r="122" spans="1:11" ht="15">
      <c r="A122" s="50"/>
      <c r="B122" s="215">
        <v>1.8966</v>
      </c>
      <c r="C122" s="50" t="s">
        <v>3</v>
      </c>
      <c r="D122" s="50" t="s">
        <v>6</v>
      </c>
      <c r="E122" s="50"/>
      <c r="F122" s="50"/>
      <c r="G122" s="50"/>
      <c r="H122" s="50"/>
      <c r="I122" s="50"/>
      <c r="J122" s="50"/>
      <c r="K122" s="50"/>
    </row>
    <row r="123" spans="1:11" ht="15">
      <c r="A123" s="50"/>
      <c r="B123" s="215">
        <v>1.7342</v>
      </c>
      <c r="C123" s="50" t="s">
        <v>3</v>
      </c>
      <c r="D123" s="50" t="s">
        <v>7</v>
      </c>
      <c r="E123" s="50"/>
      <c r="F123" s="50"/>
      <c r="G123" s="50"/>
      <c r="H123" s="50"/>
      <c r="I123" s="50"/>
      <c r="J123" s="50"/>
      <c r="K123" s="50"/>
    </row>
    <row r="124" spans="1:11" ht="15">
      <c r="A124" s="50"/>
      <c r="B124" s="215">
        <v>0.0065</v>
      </c>
      <c r="C124" s="50" t="s">
        <v>3</v>
      </c>
      <c r="D124" s="50" t="s">
        <v>8</v>
      </c>
      <c r="E124" s="50"/>
      <c r="F124" s="50"/>
      <c r="G124" s="50"/>
      <c r="H124" s="50"/>
      <c r="I124" s="50"/>
      <c r="J124" s="50"/>
      <c r="K124" s="50"/>
    </row>
    <row r="125" spans="1:11" ht="15">
      <c r="A125" s="50"/>
      <c r="B125" s="50"/>
      <c r="C125" s="50"/>
      <c r="D125" s="60"/>
      <c r="E125" s="60"/>
      <c r="F125" s="60"/>
      <c r="G125" s="60"/>
      <c r="H125" s="60"/>
      <c r="I125" s="60"/>
      <c r="J125" s="60"/>
      <c r="K125" s="60"/>
    </row>
    <row r="126" spans="1:11" ht="15">
      <c r="A126" s="50"/>
      <c r="B126" s="50"/>
      <c r="C126" s="50"/>
      <c r="D126" s="60"/>
      <c r="E126" s="60"/>
      <c r="F126" s="60"/>
      <c r="G126" s="60"/>
      <c r="H126" s="60"/>
      <c r="I126" s="60"/>
      <c r="J126" s="60"/>
      <c r="K126" s="60"/>
    </row>
    <row r="127" spans="1:11" ht="15">
      <c r="A127" s="50"/>
      <c r="B127" s="50"/>
      <c r="C127" s="50"/>
      <c r="D127" s="60"/>
      <c r="E127" s="60"/>
      <c r="F127" s="60"/>
      <c r="G127" s="60"/>
      <c r="H127" s="60"/>
      <c r="I127" s="60"/>
      <c r="J127" s="60"/>
      <c r="K127" s="60"/>
    </row>
    <row r="128" spans="1:11" ht="15">
      <c r="A128" s="216" t="s">
        <v>9</v>
      </c>
      <c r="B128" s="217"/>
      <c r="C128" s="217"/>
      <c r="D128" s="217"/>
      <c r="E128" s="217"/>
      <c r="F128" s="217"/>
      <c r="G128" s="217"/>
      <c r="H128" s="217"/>
      <c r="I128" s="217"/>
      <c r="J128" s="217"/>
      <c r="K128" s="217"/>
    </row>
    <row r="129" spans="1:11" ht="15">
      <c r="A129" s="217"/>
      <c r="B129" s="217"/>
      <c r="C129" s="217"/>
      <c r="D129" s="217"/>
      <c r="E129" s="217"/>
      <c r="F129" s="217"/>
      <c r="G129" s="217"/>
      <c r="H129" s="217"/>
      <c r="I129" s="217"/>
      <c r="J129" s="217"/>
      <c r="K129" s="217"/>
    </row>
    <row r="130" spans="1:11" ht="15">
      <c r="A130" s="217" t="s">
        <v>10</v>
      </c>
      <c r="B130" s="217"/>
      <c r="C130" s="218" t="s">
        <v>11</v>
      </c>
      <c r="D130" s="217"/>
      <c r="E130" s="217"/>
      <c r="F130" s="217"/>
      <c r="G130" s="217"/>
      <c r="H130" s="217"/>
      <c r="I130" s="217"/>
      <c r="J130" s="217"/>
      <c r="K130" s="217"/>
    </row>
    <row r="131" spans="1:11" ht="15">
      <c r="A131" s="217"/>
      <c r="B131" s="217"/>
      <c r="C131" s="217"/>
      <c r="D131" s="217"/>
      <c r="E131" s="217"/>
      <c r="F131" s="217"/>
      <c r="G131" s="217"/>
      <c r="H131" s="217"/>
      <c r="I131" s="217"/>
      <c r="J131" s="217"/>
      <c r="K131" s="217"/>
    </row>
    <row r="132" spans="1:11" ht="15">
      <c r="A132" s="217" t="s">
        <v>12</v>
      </c>
      <c r="B132" s="217"/>
      <c r="C132" s="219" t="s">
        <v>13</v>
      </c>
      <c r="D132" s="217"/>
      <c r="E132" s="217"/>
      <c r="F132" s="217"/>
      <c r="G132" s="217"/>
      <c r="H132" s="217"/>
      <c r="I132" s="217"/>
      <c r="J132" s="217"/>
      <c r="K132" s="217"/>
    </row>
    <row r="133" spans="1:11" ht="15">
      <c r="A133" s="217"/>
      <c r="B133" s="217"/>
      <c r="C133" s="217"/>
      <c r="D133" s="50"/>
      <c r="E133" s="50"/>
      <c r="F133" s="50"/>
      <c r="G133" s="50"/>
      <c r="H133" s="50"/>
      <c r="I133" s="50"/>
      <c r="J133" s="50"/>
      <c r="K133" s="50"/>
    </row>
    <row r="134" spans="1:11" ht="15">
      <c r="A134" s="217" t="s">
        <v>14</v>
      </c>
      <c r="B134" s="217"/>
      <c r="C134" s="217" t="s">
        <v>15</v>
      </c>
      <c r="D134" s="50"/>
      <c r="E134" s="50"/>
      <c r="F134" s="50"/>
      <c r="G134" s="50"/>
      <c r="H134" s="50"/>
      <c r="I134" s="50"/>
      <c r="J134" s="50"/>
      <c r="K134" s="50"/>
    </row>
    <row r="135" spans="1:11" ht="15">
      <c r="A135" s="217"/>
      <c r="B135" s="217"/>
      <c r="C135" s="217"/>
      <c r="D135" s="50"/>
      <c r="E135" s="50"/>
      <c r="F135" s="50"/>
      <c r="G135" s="50"/>
      <c r="H135" s="50"/>
      <c r="I135" s="50"/>
      <c r="J135" s="50"/>
      <c r="K135" s="50"/>
    </row>
    <row r="136" spans="1:11" ht="15">
      <c r="A136" s="217" t="s">
        <v>16</v>
      </c>
      <c r="B136" s="217"/>
      <c r="C136" s="217" t="s">
        <v>17</v>
      </c>
      <c r="D136" s="50"/>
      <c r="E136" s="50"/>
      <c r="F136" s="50"/>
      <c r="G136" s="50"/>
      <c r="H136" s="50"/>
      <c r="I136" s="50"/>
      <c r="J136" s="50"/>
      <c r="K136" s="50"/>
    </row>
    <row r="137" spans="1:11" ht="15">
      <c r="A137" s="217"/>
      <c r="B137" s="217"/>
      <c r="C137" s="217"/>
      <c r="D137" s="50"/>
      <c r="E137" s="50"/>
      <c r="F137" s="50"/>
      <c r="G137" s="50"/>
      <c r="H137" s="50"/>
      <c r="I137" s="50"/>
      <c r="J137" s="50"/>
      <c r="K137" s="50"/>
    </row>
    <row r="138" spans="1:11" ht="15">
      <c r="A138" s="217" t="s">
        <v>18</v>
      </c>
      <c r="B138" s="217"/>
      <c r="C138" s="217" t="s">
        <v>19</v>
      </c>
      <c r="D138" s="50"/>
      <c r="E138" s="50"/>
      <c r="F138" s="50"/>
      <c r="G138" s="50"/>
      <c r="H138" s="50"/>
      <c r="I138" s="50"/>
      <c r="J138" s="50"/>
      <c r="K138" s="50"/>
    </row>
    <row r="139" spans="1:11" ht="15">
      <c r="A139" s="217"/>
      <c r="B139" s="217"/>
      <c r="C139" s="217"/>
      <c r="D139" s="50"/>
      <c r="E139" s="50"/>
      <c r="F139" s="50"/>
      <c r="G139" s="50"/>
      <c r="H139" s="50"/>
      <c r="I139" s="50"/>
      <c r="J139" s="50"/>
      <c r="K139" s="50"/>
    </row>
    <row r="140" spans="1:11" ht="15">
      <c r="A140" s="217" t="s">
        <v>20</v>
      </c>
      <c r="B140" s="217"/>
      <c r="C140" s="217" t="s">
        <v>21</v>
      </c>
      <c r="D140" s="50"/>
      <c r="E140" s="50"/>
      <c r="F140" s="50"/>
      <c r="G140" s="50"/>
      <c r="H140" s="50"/>
      <c r="I140" s="50"/>
      <c r="J140" s="50"/>
      <c r="K140" s="50"/>
    </row>
    <row r="141" spans="1:11" ht="15">
      <c r="A141" s="50"/>
      <c r="B141" s="50"/>
      <c r="C141" s="50"/>
      <c r="D141" s="50"/>
      <c r="E141" s="50"/>
      <c r="F141" s="50"/>
      <c r="G141" s="50"/>
      <c r="H141" s="50"/>
      <c r="I141" s="50"/>
      <c r="J141" s="50"/>
      <c r="K141" s="50"/>
    </row>
    <row r="142" spans="1:11" ht="15">
      <c r="A142" s="50" t="s">
        <v>22</v>
      </c>
      <c r="B142" s="50"/>
      <c r="C142" s="50" t="s">
        <v>23</v>
      </c>
      <c r="D142" s="50"/>
      <c r="E142" s="50"/>
      <c r="F142" s="50"/>
      <c r="G142" s="50"/>
      <c r="H142" s="50"/>
      <c r="I142" s="50"/>
      <c r="J142" s="50"/>
      <c r="K142" s="50"/>
    </row>
    <row r="143" spans="1:11" ht="15">
      <c r="A143" s="50"/>
      <c r="B143" s="50"/>
      <c r="C143" s="50" t="s">
        <v>24</v>
      </c>
      <c r="D143" s="50"/>
      <c r="E143" s="50"/>
      <c r="F143" s="50"/>
      <c r="G143" s="50"/>
      <c r="H143" s="50"/>
      <c r="I143" s="50"/>
      <c r="J143" s="50"/>
      <c r="K143" s="50"/>
    </row>
  </sheetData>
  <mergeCells count="2">
    <mergeCell ref="A7:N7"/>
    <mergeCell ref="A9:I9"/>
  </mergeCells>
  <hyperlinks>
    <hyperlink ref="B19" r:id="rId1" display="http://en.wikipedia.org/wiki/List_of_statutory_minimum_employment_leave_by_country"/>
    <hyperlink ref="B25" r:id="rId2" display="http://panel.telecommutect.com/eval/index.php/calc"/>
    <hyperlink ref="B63" r:id="rId3" display="http://www.cra-arc.gc.ca/tx/bsnss/tpcs/pyrll/bnfts/tmbl/llwnc/rts-eng.html"/>
    <hyperlink ref="B28" r:id="rId4" display="http://www.eia.doe.gov/emeu/consumptionbriefs/cbecs/pbawebsite/office/office_howuseenergy.htm"/>
    <hyperlink ref="B68" r:id="rId5" display="http://www.shaw.ca/en-ca/ProductsServices/Business/Internet/"/>
  </hyperlink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Harley Balabanian</cp:lastModifiedBy>
  <dcterms:created xsi:type="dcterms:W3CDTF">2010-02-06T19:38:43Z</dcterms:created>
  <dcterms:modified xsi:type="dcterms:W3CDTF">2010-02-10T05:05:47Z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