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7200" windowHeight="11760" activeTab="5"/>
  </bookViews>
  <sheets>
    <sheet name="1.Home" sheetId="1" r:id="rId1"/>
    <sheet name="2.Introduction" sheetId="2" r:id="rId2"/>
    <sheet name="3.Inputs" sheetId="3" r:id="rId3"/>
    <sheet name="4.Executive Summary" sheetId="4" r:id="rId4"/>
    <sheet name="5.Savings Projections" sheetId="5" r:id="rId5"/>
    <sheet name="6.Assumptions" sheetId="6" r:id="rId6"/>
  </sheets>
  <externalReferences>
    <externalReference r:id="rId9"/>
    <externalReference r:id="rId10"/>
  </externalReferences>
  <definedNames>
    <definedName name="Assump1">'6.Assumptions'!$C$9</definedName>
    <definedName name="Assump10">'6.Assumptions'!$C$36</definedName>
    <definedName name="Assump11">'6.Assumptions'!$C$37</definedName>
    <definedName name="Assump12">'6.Assumptions'!$C$41</definedName>
    <definedName name="Assump13">'6.Assumptions'!$C$45</definedName>
    <definedName name="Assump14">'6.Assumptions'!$C$47</definedName>
    <definedName name="Assump15">'6.Assumptions'!$C$49</definedName>
    <definedName name="Assump16">'6.Assumptions'!$C$51</definedName>
    <definedName name="Assump17">'6.Assumptions'!$C$55</definedName>
    <definedName name="Assump18">'6.Assumptions'!$C$57</definedName>
    <definedName name="Assump19">'6.Assumptions'!$C$60</definedName>
    <definedName name="Assump2">'6.Assumptions'!$C$12</definedName>
    <definedName name="Assump20">'6.Assumptions'!$C$61</definedName>
    <definedName name="Assump3">'6.Assumptions'!$C$14</definedName>
    <definedName name="Assump4">'6.Assumptions'!$C$19</definedName>
    <definedName name="Assump5">'6.Assumptions'!$C$23</definedName>
    <definedName name="Assump6">'6.Assumptions'!$C$24</definedName>
    <definedName name="Assump7">'6.Assumptions'!$C$30</definedName>
    <definedName name="Assump8">'6.Assumptions'!$C$32</definedName>
    <definedName name="Assump9">'6.Assumptions'!$C$34</definedName>
    <definedName name="brand_HEE">'[1]4.Inputs'!$G$20</definedName>
    <definedName name="brand_LEE">'[1]4.Inputs'!$G$19</definedName>
    <definedName name="electricity_price">'[1]6.Assumptions &amp; Sources'!$D$24</definedName>
    <definedName name="Exec_Summary">'[2]3.Executive Summary'!#REF!</definedName>
    <definedName name="HEE_printer_cost">'[1]4.Inputs'!$I$20</definedName>
    <definedName name="inactive_hrs">'[1]5.Savings Projections'!$G$15</definedName>
    <definedName name="LEE_printer_cost">'[1]4.Inputs'!$I$19</definedName>
    <definedName name="model_HEE">'[1]4.Inputs'!$H$20</definedName>
    <definedName name="model_LEE">'[1]4.Inputs'!$H$19</definedName>
    <definedName name="No_of_printers">'[1]4.Inputs'!$G$26</definedName>
    <definedName name="_xlnm.Print_Area" localSheetId="0">'1.Home'!$C$3:$K$50</definedName>
    <definedName name="_xlnm.Print_Area" localSheetId="1">'2.Introduction'!$C$3:$N$93</definedName>
    <definedName name="_xlnm.Print_Area" localSheetId="2">'3.Inputs'!$C$3:$N$59</definedName>
    <definedName name="_xlnm.Print_Area" localSheetId="3">'4.Executive Summary'!$C$3:$N$74</definedName>
    <definedName name="_xlnm.Print_Area" localSheetId="4">'5.Savings Projections'!$C$3:$N$80</definedName>
    <definedName name="_xlnm.Print_Area" localSheetId="5">'6.Assumptions'!$C$3:$N$79</definedName>
    <definedName name="printer_active_hrs">'[1]4.Inputs'!$G$27</definedName>
    <definedName name="Ref1">'6.Assumptions'!$C$63</definedName>
    <definedName name="Ref10">'6.Assumptions'!$C$75</definedName>
    <definedName name="Ref2">'6.Assumptions'!$C$64</definedName>
    <definedName name="Ref3">'6.Assumptions'!$C$65</definedName>
    <definedName name="Ref4">'6.Assumptions'!$C$67</definedName>
    <definedName name="Ref5">'6.Assumptions'!$C$68</definedName>
    <definedName name="Ref6">'6.Assumptions'!$C$70</definedName>
    <definedName name="Ref7">'6.Assumptions'!$C$72</definedName>
    <definedName name="Ref8">'6.Assumptions'!$C$73</definedName>
    <definedName name="Ref9">'6.Assumptions'!$C$74</definedName>
  </definedNames>
  <calcPr fullCalcOnLoad="1"/>
</workbook>
</file>

<file path=xl/sharedStrings.xml><?xml version="1.0" encoding="utf-8"?>
<sst xmlns="http://schemas.openxmlformats.org/spreadsheetml/2006/main" count="378" uniqueCount="287">
  <si>
    <t>Year 1</t>
  </si>
  <si>
    <t>Year 2</t>
  </si>
  <si>
    <t>Year 3</t>
  </si>
  <si>
    <t>Year 4</t>
  </si>
  <si>
    <t>Year 5</t>
  </si>
  <si>
    <t xml:space="preserve">Disclaimer:  </t>
  </si>
  <si>
    <t>Baseline</t>
  </si>
  <si>
    <t>Net Cash Flow</t>
  </si>
  <si>
    <t xml:space="preserve">The risk free rates of return employed for discounting in this spreadsheet are </t>
  </si>
  <si>
    <t>1-year</t>
  </si>
  <si>
    <t>2-year</t>
  </si>
  <si>
    <t>3-year</t>
  </si>
  <si>
    <t>4-year</t>
  </si>
  <si>
    <t>5-year</t>
  </si>
  <si>
    <t>Cost per person of videoconferencing software</t>
  </si>
  <si>
    <t>Average access fee/participant/meeting per hour</t>
  </si>
  <si>
    <t xml:space="preserve">Purchase &amp; implementation of document sharing system </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</si>
  <si>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</si>
  <si>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Please review disclaimer on the home tab</t>
  </si>
  <si>
    <t>Introduction</t>
  </si>
  <si>
    <t>Example</t>
  </si>
  <si>
    <t>How to use this spreadsheet</t>
  </si>
  <si>
    <t>Inputs</t>
  </si>
  <si>
    <t>Assumptions &amp; Sources</t>
  </si>
  <si>
    <t>By car</t>
  </si>
  <si>
    <t>By train</t>
  </si>
  <si>
    <t>By airplane</t>
  </si>
  <si>
    <t>Portion of travel time during which employee can be productive on work-related activities</t>
  </si>
  <si>
    <t>Hourly rate-of-pay per employee travelling to meetings</t>
  </si>
  <si>
    <t>Number of cameras (including headsets) to be purchased:</t>
  </si>
  <si>
    <t>Cost per camera (including headsets):</t>
  </si>
  <si>
    <t>This analysis does not account for the effectiveness of face-to-face meetings over desktop videoconferencing. In many organizations or industries, it may be beneficial to the business to maintain a significant proportion of face-to-face meetings with clients and colleagues.</t>
  </si>
  <si>
    <t>CO2 conversions for travel are calculated with Tree Canada's CO2 calculator. http://www.treecanada.ca/calculator/index.htm</t>
  </si>
  <si>
    <t>Assump1</t>
  </si>
  <si>
    <t>Assump2</t>
  </si>
  <si>
    <t>Assump3</t>
  </si>
  <si>
    <t>Assump4</t>
  </si>
  <si>
    <t>Average videoconferencing cost per hour for every participant after the first two, and is taken from Bell and www.polycom.com</t>
  </si>
  <si>
    <t>Assump5</t>
  </si>
  <si>
    <t>Assump6</t>
  </si>
  <si>
    <t>Assump7</t>
  </si>
  <si>
    <t>Assump8</t>
  </si>
  <si>
    <t>Assump9</t>
  </si>
  <si>
    <t>Assump10</t>
  </si>
  <si>
    <t>Cost of traveling by car (per km) for trips over 5000 km. (source)</t>
  </si>
  <si>
    <t>Hourly CO2 emissions (in kg) associated with desktop videoconferencing (source)</t>
  </si>
  <si>
    <t>Assump11</t>
  </si>
  <si>
    <t>Assump12</t>
  </si>
  <si>
    <t>Average cost of travel (per km) were determined from the following sources:</t>
  </si>
  <si>
    <t>Average speed of each mode of transportation are (in km/h): (source)</t>
  </si>
  <si>
    <r>
      <rPr>
        <b/>
        <i/>
        <sz val="12"/>
        <color indexed="8"/>
        <rFont val="Calibri"/>
        <family val="2"/>
      </rPr>
      <t>By Train</t>
    </r>
    <r>
      <rPr>
        <i/>
        <sz val="12"/>
        <color indexed="8"/>
        <rFont val="Calibri"/>
        <family val="2"/>
      </rPr>
      <t xml:space="preserve"> - Source?</t>
    </r>
  </si>
  <si>
    <r>
      <t>By Plane</t>
    </r>
    <r>
      <rPr>
        <i/>
        <sz val="12"/>
        <color indexed="8"/>
        <rFont val="Calibri"/>
        <family val="2"/>
      </rPr>
      <t xml:space="preserve"> - Source?</t>
    </r>
  </si>
  <si>
    <t>Assump13</t>
  </si>
  <si>
    <t>Assump14</t>
  </si>
  <si>
    <t>Assump15</t>
  </si>
  <si>
    <t>The total number of desktop videoconferencing users is conservatively estimated as the total number of people travelling to attend meetings each year. That is, the number of meetings and attendees are assumed to remain constant after the introduction of DVC.</t>
  </si>
  <si>
    <r>
      <t>By Car</t>
    </r>
    <r>
      <rPr>
        <i/>
        <sz val="12"/>
        <color indexed="8"/>
        <rFont val="Calibri"/>
        <family val="2"/>
      </rPr>
      <t xml:space="preserve"> - Source?</t>
    </r>
  </si>
  <si>
    <r>
      <t>By Train</t>
    </r>
    <r>
      <rPr>
        <i/>
        <sz val="12"/>
        <color indexed="8"/>
        <rFont val="Calibri"/>
        <family val="2"/>
      </rPr>
      <t xml:space="preserve"> - Source?</t>
    </r>
  </si>
  <si>
    <r>
      <t>By Plane</t>
    </r>
    <r>
      <rPr>
        <i/>
        <sz val="12"/>
        <color indexed="8"/>
        <rFont val="Calibri"/>
        <family val="2"/>
      </rPr>
      <t xml:space="preserve"> - Source?</t>
    </r>
  </si>
  <si>
    <t>Approximate CO2 emissions (per km traveled) for each mode of transportation: (source)</t>
  </si>
  <si>
    <t>Ref1</t>
  </si>
  <si>
    <t>Ref2</t>
  </si>
  <si>
    <t>Free document sharing and teleconferencing systems: http://docs.google.com, http://skype.com</t>
  </si>
  <si>
    <t>Ref3</t>
  </si>
  <si>
    <t xml:space="preserve">Professional document sharing and teleconferencing systems: http://store.workshare.com/store/workshar/DisplayHomePage/ ,  http://www.sharefile.com/pricing/ </t>
  </si>
  <si>
    <t>Ref4</t>
  </si>
  <si>
    <t>Ref5</t>
  </si>
  <si>
    <r>
      <t xml:space="preserve">Think Green Alliance Webpage - http://www.thinkgreenalliance.com/news/5-smart-green-ways-to-save-money-for-your-business </t>
    </r>
    <r>
      <rPr>
        <i/>
        <sz val="12"/>
        <color indexed="8"/>
        <rFont val="Calibri"/>
        <family val="2"/>
      </rPr>
      <t>Accessed &lt;Oct.1, 2009&gt;</t>
    </r>
  </si>
  <si>
    <t>Ref6</t>
  </si>
  <si>
    <t>Ref7</t>
  </si>
  <si>
    <t>Ref8</t>
  </si>
  <si>
    <t>Ref9</t>
  </si>
  <si>
    <t>Ref10</t>
  </si>
  <si>
    <t>DVC Hardware costs:</t>
  </si>
  <si>
    <t>Tree Canada's CO2 Calculator - http://www.treecanada.ca/calculator/, accessed &lt;Oct. 24, 2009&gt;</t>
  </si>
  <si>
    <t>The Bank of Canada's Website - http://www.bank-banque-canada.ca/en/rates/index.html#interest accessed &lt; September, 29, 2009 &gt;</t>
  </si>
  <si>
    <r>
      <t xml:space="preserve">University of Colorado Environmental Center Webpage - http://ecenter.colorado.edu/energy/projects/green_computing.html </t>
    </r>
    <r>
      <rPr>
        <i/>
        <sz val="12"/>
        <color indexed="8"/>
        <rFont val="Calibri"/>
        <family val="2"/>
      </rPr>
      <t>Accessed &lt; September 12, 2009 &gt;</t>
    </r>
  </si>
  <si>
    <t>"Green IT, Reduce your Information System's Environmental Impact while Adding to the Bottom Line", by T. J. Velte et al. (2008), Mc-Graw-Hill.</t>
  </si>
  <si>
    <t>Canadian "Incentives to Go Green" - http://www.pwc.com/ca/en/sustainability/green-incentives.jhtml, accessed &lt;Oct. 13, 2009&gt;</t>
  </si>
  <si>
    <t>Polycom Website - http://www.polycom.com/products/resources/roi/en_roi_green.html# , accessed &lt;Nov. 1, 2009&gt;</t>
  </si>
  <si>
    <r>
      <t xml:space="preserve">Staples Website:  http://www.staples.ca/ENG/Catalog/cat_sku.asp?CatIds=&amp;webid=760912&amp;affixedcode=WW </t>
    </r>
    <r>
      <rPr>
        <i/>
        <sz val="12"/>
        <color indexed="8"/>
        <rFont val="Calibri"/>
        <family val="2"/>
      </rPr>
      <t>Accessed &lt;Nov 29, 2009&gt;</t>
    </r>
  </si>
  <si>
    <t>Best Buy Website - http://www.bestbuy.ca/catalog/proddetail.asp?logon=&amp;langid=EN&amp;sku_id=0926INGFS10130163&amp;catid=24054 Accessed &lt;Nov. 29, 2009&gt;</t>
  </si>
  <si>
    <t>Savings Projections</t>
  </si>
  <si>
    <t>Num_mtg</t>
  </si>
  <si>
    <t>Annual number of face-to-face meetings substituted</t>
  </si>
  <si>
    <t>Num_part</t>
  </si>
  <si>
    <t>Eff</t>
  </si>
  <si>
    <t>Num_DVC = Num_mtg * Num_part</t>
  </si>
  <si>
    <t>Percentage of cost applies to a meeting</t>
  </si>
  <si>
    <t>Average cost of traveling by car (per km)</t>
  </si>
  <si>
    <t>Total annual cost of traveling to meetings by car, for all participants at all meetings</t>
  </si>
  <si>
    <t>Avg_cost_c</t>
  </si>
  <si>
    <t>Average cost of traveling by train (per km)</t>
  </si>
  <si>
    <t>Total annual cost of traveling to meetings by train, for all participants at all meetings</t>
  </si>
  <si>
    <t>Avg_cost_t</t>
  </si>
  <si>
    <t>Total annual distance traveled by plane, for all participants at all meetings (km)</t>
  </si>
  <si>
    <t>Average cost of traveling by plane (per km)</t>
  </si>
  <si>
    <t>Total annual cost of traveling to meetings by plane, for all participants at all meetings</t>
  </si>
  <si>
    <t>Avg_cost_p</t>
  </si>
  <si>
    <t>Total annual distance traveled by train, for all participants at all meetings (km)</t>
  </si>
  <si>
    <t>Total annual distance traveled by car, for all participants at all meetings (km)</t>
  </si>
  <si>
    <t>Productive proportion of travel time when traveled by car</t>
  </si>
  <si>
    <t>Total number of lost hours of productive work to your organization (hours)</t>
  </si>
  <si>
    <t>Prod_c</t>
  </si>
  <si>
    <t>By car (assuming employee is driving)</t>
  </si>
  <si>
    <t>Productive proportion of travel time when traveled by train</t>
  </si>
  <si>
    <t>Total duration of trip when traveled by train (hours)</t>
  </si>
  <si>
    <t>Productive proportion of travel time when traveled by plane</t>
  </si>
  <si>
    <t>Prod_t</t>
  </si>
  <si>
    <t>Prod_p</t>
  </si>
  <si>
    <t>Executive Summary</t>
  </si>
  <si>
    <t>Summary of Savings for Your Organization</t>
  </si>
  <si>
    <t>In many organizations, significant resources are allocated to having employees travel to meet new and existing clients. The financial and productivity costs of having employees conduct much of their business with these clients can be dramatically reduced by desktop videoconferencing (DVC); essentially a video- and voice-enabled conversation over the internet between two or more parties. Using appropriate technologies such as a webcam, microphone and speakers or headset, combined with document sharing software, these meetings can take place from each party's respective office. This analysis explores the potential economic benefits allowed by converting a portion - or all - of your employee's meetings from travelled meetings to DVC.</t>
  </si>
  <si>
    <t>Economics of Car Travel</t>
  </si>
  <si>
    <t>Economics of Train Travel</t>
  </si>
  <si>
    <t>Tot_lost_c = Tot_len_c * (1 - Prod_c)</t>
  </si>
  <si>
    <t>Tot_lost_t = Tot_len_t * (1 - Prod_t)</t>
  </si>
  <si>
    <t>Tot_lost_p = Tot_len_p* (1 - Prod_p)</t>
  </si>
  <si>
    <t>Acc_c</t>
  </si>
  <si>
    <t>General Meeting Properties</t>
  </si>
  <si>
    <t>Number of DVC systems to be purchased to replace meeting travel</t>
  </si>
  <si>
    <t>Cost of software for DVC system, per employee</t>
  </si>
  <si>
    <t>Cost of document sharing system, per employee</t>
  </si>
  <si>
    <t>Cost of training one employee on new system</t>
  </si>
  <si>
    <t>Hourly access fee for DVC, per employee per meeting hour</t>
  </si>
  <si>
    <t>Assump16</t>
  </si>
  <si>
    <t>These calculations do not account for any government action. Both incentives designed to encourage environmental sustainability, or any taxation procedures or regulation that may provide write-offs for your organization have been omitted from this analysis.</t>
  </si>
  <si>
    <t>ECM006 - Desktop videoconferencing</t>
  </si>
  <si>
    <t>ECM006 - Desktop Videoconferencing</t>
  </si>
  <si>
    <t>Cost of hardware for DVC system, per employee (includes camera and microphone)</t>
  </si>
  <si>
    <t>Economics of DVC Technology</t>
  </si>
  <si>
    <t>Travel Summary</t>
  </si>
  <si>
    <t>Total cash inflow (savings)</t>
  </si>
  <si>
    <t>Risk-free rate of return</t>
  </si>
  <si>
    <t>Total cost of DVC and document sharing systems including software, hardware and access fees</t>
  </si>
  <si>
    <t>Total access fees for DVC, all employees at all meetings</t>
  </si>
  <si>
    <t>Cost of development of training and operations procedures and manuals for each office</t>
  </si>
  <si>
    <t>Total "per-employee costs" for DVC and document sharing</t>
  </si>
  <si>
    <t>Net present value (NPV)</t>
  </si>
  <si>
    <t>Internal rate of return (IRR)</t>
  </si>
  <si>
    <t>Payback period (years)</t>
  </si>
  <si>
    <t>Annual net cash flow</t>
  </si>
  <si>
    <t>Total cash outflow (investment)</t>
  </si>
  <si>
    <t>Cumulative net cash flow</t>
  </si>
  <si>
    <t>Discounted annual net cash flow</t>
  </si>
  <si>
    <t>Discounted cumulative net cash flow</t>
  </si>
  <si>
    <t>Net cash flow discounted by IRR</t>
  </si>
  <si>
    <t>Cumulative net cash flow discounted by IRR</t>
  </si>
  <si>
    <t>Economic Viability Calculations</t>
  </si>
  <si>
    <t>CO2 emissions associated with travel by car (kg)</t>
  </si>
  <si>
    <t>CO2 emissions associated with travel by train (kg)</t>
  </si>
  <si>
    <t>CO2 emissions associated with travel by plane (kg)</t>
  </si>
  <si>
    <t>CO2 emissions associated with DVC and document sharing (kg)</t>
  </si>
  <si>
    <t>Reduction in CO2 emissions</t>
  </si>
  <si>
    <t>Assump17</t>
  </si>
  <si>
    <t>Electricity usage is assumed to be unaffected by the adoption of DVC. It is also assumed that your company already owns computers capable of DVC (i.e. compatible with hard- and software additions for DVC).</t>
  </si>
  <si>
    <t>DVC_h_c</t>
  </si>
  <si>
    <t>DVC_s_c</t>
  </si>
  <si>
    <t>DS_c</t>
  </si>
  <si>
    <t>D_c</t>
  </si>
  <si>
    <t>T_c</t>
  </si>
  <si>
    <t>Mtg_len_t</t>
  </si>
  <si>
    <t>DVC_acc_t</t>
  </si>
  <si>
    <t>TC_pe = DVC_h_c + DVC_s_c + DS_c + D_c + T_c</t>
  </si>
  <si>
    <t>DVC_acc_tot = Mtg_len_t * DVC_acc_t</t>
  </si>
  <si>
    <t>DVC_tot = DVC_acc_tot * TC_pe * Num _DVC</t>
  </si>
  <si>
    <t>Out_tot</t>
  </si>
  <si>
    <t>In_tot</t>
  </si>
  <si>
    <t>Ann_net</t>
  </si>
  <si>
    <t>Cum_net</t>
  </si>
  <si>
    <t>RFR</t>
  </si>
  <si>
    <t>D_ann_net = Ann_net / (1 + RFR)</t>
  </si>
  <si>
    <t>=sum(D_ann_net)</t>
  </si>
  <si>
    <t>Dirr_ann_net = Ann_net / (1 + IRR)^time</t>
  </si>
  <si>
    <t>Dirr_cum_net = sum(Dirr_ann_net)</t>
  </si>
  <si>
    <t>Tot_co2_red = (Co2_c + Co2_t + Co2_p) - Co2_dvc</t>
  </si>
  <si>
    <t>ECONOMIC SUMMARY over the next five years:</t>
  </si>
  <si>
    <t>Number of productive hours recovered</t>
  </si>
  <si>
    <t>Total number of lost hours of productive work to your organization, as a result of traveling (hours)</t>
  </si>
  <si>
    <t>Payback period</t>
  </si>
  <si>
    <t>=sum(Tot_co2_red)</t>
  </si>
  <si>
    <r>
      <rPr>
        <b/>
        <i/>
        <sz val="12"/>
        <color indexed="8"/>
        <rFont val="Calibri"/>
        <family val="2"/>
      </rPr>
      <t>By Car</t>
    </r>
    <r>
      <rPr>
        <i/>
        <sz val="12"/>
        <color indexed="8"/>
        <rFont val="Calibri"/>
        <family val="2"/>
      </rPr>
      <t xml:space="preserve"> -</t>
    </r>
    <r>
      <rPr>
        <sz val="12"/>
        <color indexed="8"/>
        <rFont val="Calibri"/>
        <family val="2"/>
      </rPr>
      <t xml:space="preserve"> From Canada Customs and Revenue Agency http://www.cra-arc.gc.ca/tx/bsnss/tpcs/pyrll/bnfts/tmbl/llwnc/rts-eng.html </t>
    </r>
    <r>
      <rPr>
        <i/>
        <sz val="12"/>
        <color indexed="8"/>
        <rFont val="Calibri"/>
        <family val="2"/>
      </rPr>
      <t>accessed &lt;Oct. 28, 2009&gt;</t>
    </r>
  </si>
  <si>
    <r>
      <rPr>
        <b/>
        <i/>
        <sz val="12"/>
        <color indexed="8"/>
        <rFont val="Calibri"/>
        <family val="2"/>
      </rPr>
      <t xml:space="preserve">By Train </t>
    </r>
    <r>
      <rPr>
        <i/>
        <sz val="12"/>
        <color indexed="8"/>
        <rFont val="Calibri"/>
        <family val="2"/>
      </rPr>
      <t xml:space="preserve">- </t>
    </r>
    <r>
      <rPr>
        <sz val="12"/>
        <color indexed="8"/>
        <rFont val="Calibri"/>
        <family val="2"/>
      </rPr>
      <t>From ViaRail Canada, based on various domestic destinations http://www.viarail.ca/en</t>
    </r>
    <r>
      <rPr>
        <i/>
        <sz val="12"/>
        <color indexed="8"/>
        <rFont val="Calibri"/>
        <family val="2"/>
      </rPr>
      <t xml:space="preserve"> accessed &lt;Nov. 2, 2009&gt;</t>
    </r>
  </si>
  <si>
    <r>
      <rPr>
        <b/>
        <i/>
        <sz val="12"/>
        <color indexed="8"/>
        <rFont val="Calibri"/>
        <family val="2"/>
      </rPr>
      <t>By Plane</t>
    </r>
    <r>
      <rPr>
        <i/>
        <sz val="12"/>
        <color indexed="8"/>
        <rFont val="Calibri"/>
        <family val="2"/>
      </rPr>
      <t xml:space="preserve"> - </t>
    </r>
    <r>
      <rPr>
        <sz val="12"/>
        <color indexed="8"/>
        <rFont val="Calibri"/>
        <family val="2"/>
      </rPr>
      <t>From AirCanada, based on various domestic destinations http://www.aircanada.com/en/home.html</t>
    </r>
    <r>
      <rPr>
        <i/>
        <sz val="12"/>
        <color indexed="8"/>
        <rFont val="Calibri"/>
        <family val="2"/>
      </rPr>
      <t xml:space="preserve"> accessed &lt;Nov. 2, 2009&gt;</t>
    </r>
  </si>
  <si>
    <r>
      <t xml:space="preserve">Before using this sheet, you are strongly encouraged to carefully examine all of the assumptions used in its construction. </t>
    </r>
    <r>
      <rPr>
        <sz val="11"/>
        <color indexed="8"/>
        <rFont val="Calibri"/>
        <family val="2"/>
      </rPr>
      <t>By entering information particular to your organization, economic and environmental calculations will result and give an accurate analysis of your organization. As a result the more accurate the information your provide to this analysis tool, the more accurate its results will be.</t>
    </r>
  </si>
  <si>
    <t>Annual CO2 emission reduction (kg)</t>
  </si>
  <si>
    <t>Cumulative CO2 emission reduction (kg)</t>
  </si>
  <si>
    <t>Cumulative Net Cash Flow</t>
  </si>
  <si>
    <t>Try it for your organization!</t>
  </si>
  <si>
    <t>Click here to go to the 'Inputs' tab and enter specific information for your organization now.</t>
  </si>
  <si>
    <t>Number of hours accounted for as 'lost productivity' for all flight-based travel to accommodate for time spent in security, moving about the airport, portions of the flight that do not allow electronic devices to be used, etc. Note that this is built into the productive capacity of each mode of transport.</t>
  </si>
  <si>
    <t>ECM006 - Desktop Video Conferencing</t>
  </si>
  <si>
    <t>Trip ID</t>
  </si>
  <si>
    <t>Car</t>
  </si>
  <si>
    <t>Train</t>
  </si>
  <si>
    <t>Plane</t>
  </si>
  <si>
    <t>Total distance (in km) traveled by all participants, by:</t>
  </si>
  <si>
    <t>Number of nights in hotel, per attendee</t>
  </si>
  <si>
    <t>Number of times per year this meeting occurs</t>
  </si>
  <si>
    <t>For your records,</t>
  </si>
  <si>
    <t>Total Number of people traveling to meeting</t>
  </si>
  <si>
    <t>Meeting with John from XYZ Co. in Toronto, ON Re: Annual account service.</t>
  </si>
  <si>
    <t>Description of Trip</t>
  </si>
  <si>
    <t>(One-time) Development of material and installation cost for DVC manuals</t>
  </si>
  <si>
    <t>DVC training cost per employee</t>
  </si>
  <si>
    <t>Desktop Video Conferencing</t>
  </si>
  <si>
    <t>Input Cells</t>
  </si>
  <si>
    <t>Welcome to Your ECM Calculator</t>
  </si>
  <si>
    <t>Last Modified by User:</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</si>
  <si>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</si>
  <si>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</si>
  <si>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</si>
  <si>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</si>
  <si>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</si>
  <si>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orange</t>
  </si>
  <si>
    <t>Default Values</t>
  </si>
  <si>
    <t>purple</t>
  </si>
  <si>
    <t>Summary Charts</t>
  </si>
  <si>
    <t>blue</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</si>
  <si>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</si>
  <si>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</si>
  <si>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</si>
  <si>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Continue with your analysis by proceeding to the Instructions.</t>
  </si>
  <si>
    <t>For the most recent version of this ECM, and links to other useful analysis tools, please click here to go to http://www.appropedia.org/Category:Queens_Green_IT_ECMs</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</si>
  <si>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</si>
  <si>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It is recognized that when employees travel for meetings, they often try to take advantage of being in a particular city by doing other things while they are there. For example, if a sales representative travels from Kingston to Toronto for a sales meeting that takes half a day, they might use the afternoon to visit a client also in Toronto.  In this case it may not be appropriate to charge the full cost (economic and environmental) to the meeting. This percentage allows you to adjust for those shared-purpose trips.  The default is set to 100% meaning that all costs are allocated to the meeting.</t>
  </si>
  <si>
    <r>
      <t>Trip ID Number</t>
    </r>
    <r>
      <rPr>
        <i/>
        <sz val="11"/>
        <color indexed="8"/>
        <rFont val="Calibri"/>
        <family val="2"/>
      </rPr>
      <t xml:space="preserve"> (for your records only; see table below)</t>
    </r>
  </si>
  <si>
    <t xml:space="preserve">This template last modified on: </t>
  </si>
  <si>
    <t>Total number of employees travelling to these annual meetings</t>
  </si>
  <si>
    <t>The number of DVC systems required is an extremely conservative estimate as it assumes that no one person in the company attends more than one meeting per year. That is, the total number of meetings per year is multiplied by the total number of travelling participants per year.</t>
  </si>
  <si>
    <t>Assump18</t>
  </si>
  <si>
    <t xml:space="preserve">Conservative estimate of number of DVC systems required </t>
  </si>
  <si>
    <t>Tot_dist_c</t>
  </si>
  <si>
    <t>Tot_len_c = Tot_dist_c / Spd_c</t>
  </si>
  <si>
    <t>Total travel time, when traveled by car (hours)</t>
  </si>
  <si>
    <t>Tot_dist_t</t>
  </si>
  <si>
    <t>Tot_len_t = Tot_dist_t / Spd_t</t>
  </si>
  <si>
    <t>Tot_dist_p</t>
  </si>
  <si>
    <t>Economics of Airplane Travel</t>
  </si>
  <si>
    <t>Total number of hotel stays required for all employees, all meetings</t>
  </si>
  <si>
    <t>Cost per hotel stay (includes meal allowance) per employee, per meeting</t>
  </si>
  <si>
    <t>Total annual hotel costs (including meal allowance) required for all meetings, for all employees</t>
  </si>
  <si>
    <t>Acc_a</t>
  </si>
  <si>
    <t>Acc_t = Acc_c * Acc_a</t>
  </si>
  <si>
    <t>Tot_len_p = Tot_dist_p / Spd_p</t>
  </si>
  <si>
    <t>TACT = Tot_lost$_c + Tot_lost$_t + Tot_lost$_p + Acc_tc</t>
  </si>
  <si>
    <t>TLT = Tot_lost_c + Tot_lost_t + Tot_lost_p</t>
  </si>
  <si>
    <t>Total length of meeting (not including transportation), hrs</t>
  </si>
  <si>
    <t>Total number of meeting hours per year (length * frequency)</t>
  </si>
  <si>
    <t xml:space="preserve">It is typical for many employees to attend more than one meeting per year. Enter the number of meetings that the average employee attends per year. </t>
  </si>
  <si>
    <t>Annual reduction in CO2 emissions</t>
  </si>
  <si>
    <t>44 hours</t>
  </si>
  <si>
    <t>11,747 kg</t>
  </si>
  <si>
    <t>2.5 years</t>
  </si>
  <si>
    <t>Total annual reduction in CO2 emissions resulting from the switch to DVC (kg)</t>
  </si>
  <si>
    <t>Total cumulative reduction in CO2 emissions resulting from switch to DVC (kg)</t>
  </si>
  <si>
    <t>The following example demonstrates the capacity of this ECM calculator. The values entered are fixed (i.e. this is a static example that cannot be changed), and is set up in the same way as the calculator that you will use for your organization.</t>
  </si>
  <si>
    <t>Inputs to Example Calculations</t>
  </si>
  <si>
    <t>Trip ID Number</t>
  </si>
  <si>
    <t>Projected Savings over 5 years for example:</t>
  </si>
  <si>
    <t>Using the 'average number of meetings attended per year by each employee', the unique attendees to each meeting can be determined. That is, say the average number of meetings attended per year by each employee is 2 and there are a total of 40 'meeting attendees' per year (say 4 attendees at 10 meetings per year). The number of unique attendees is 40/2 = 20.</t>
  </si>
  <si>
    <t>Assump15,16</t>
  </si>
  <si>
    <r>
      <t xml:space="preserve">Before using this sheet, you are strongly encouraged to carefully examine all of the assumptions used in its construction. </t>
    </r>
    <r>
      <rPr>
        <sz val="11"/>
        <color indexed="8"/>
        <rFont val="Calibri"/>
        <family val="2"/>
      </rPr>
      <t>Start on the Inputs page by adding information about the travel history for your organization. It is organized on a per-trip basis, such that frequent or recurring trips are easily added. Add notes about each particular meeting in the table below, followed by changeable default values for the costs of various activities and work efficiencies during travel for each mode of transport. Figures on the Executive Summary tab show the results of the analysis graphically.</t>
    </r>
  </si>
  <si>
    <t>Currently, the total cost to your organization associated with travel to annual meetings is $2,448. With an initial investment of $6,080 and no annual operating costs. This investment includes the DVC hardware, software and training for 21 employees and their workstations, with a payback period of 2.48 years, annual reduction of 11,747 kg of CO2 and recovery of 44 hours of previously wasted company time.</t>
  </si>
  <si>
    <t>Allowance for accommodations and meals per day, per employee</t>
  </si>
  <si>
    <t>Enter the number of face-to-face meetings your organization can replace with desktop videoconferencing, and the average length of time each meeting proceeds for. Estimates on the proportion of the total number of meetings involving hotel stays is used in calculating the amount of money spent on accommodations for employees traveling from your organization. Entering the number of participants for each meeting, indicating how they arrived at the meeting (unless the meeting is held at their office), including approximate travel distances to the meeting, and the best estimates on travel costs possible will permit estimation of total travel costs. The portion of travel time that is productive is used in determining the total number of lost hours for the company as a result of traveling employees. Finally hardware and software costs associated with the implementation of a DVC and document sharing service provide initial costs to set up the system.</t>
  </si>
  <si>
    <t>PLEASE NOTE: This analysis does not include a measure of relative effectiveness of meeting with customers or clients face-to-face over a videoconferencing. It may be wise to replace only a portion of the total meetings attended by your employees each year with DVC. Not all meetings will be replaced by DVC, but a significant portion of check-ins with clients and customers can be done in this fashion. You are encouraged to review the assumptions this analysis was built on, and ensure that replacing these face-to-face interactions will not affect the effectiveness of your employee's communications with clients.</t>
  </si>
  <si>
    <t>Economics of Accommodations</t>
  </si>
  <si>
    <t>Total annual cost of travel for all modes of transportation, including accommodations as necessary</t>
  </si>
  <si>
    <r>
      <t xml:space="preserve">Average hour rate of pay for business professionals. Source: Pay scale Website (http://www.payscale.com/research/CA/Certification=Project_Management_Professional_%28PMP%29/Hourly_Rate) </t>
    </r>
    <r>
      <rPr>
        <i/>
        <sz val="12"/>
        <color indexed="8"/>
        <rFont val="Calibri"/>
        <family val="2"/>
      </rPr>
      <t>Accessed &lt;Nov.29,2009&gt;</t>
    </r>
  </si>
  <si>
    <t>All assumptions outlined here were used in developing this analysis tool. To modify any part of this workbook, use the password "greenit" to unprotect each sheet. Be sure to exercise caution as you make alterations.</t>
  </si>
  <si>
    <t>Average accommodation and meal allowance, per employee, per day. Source: Treasury Board of Canada Secretariat (http://www.tbs-sct.gc.ca/pubs_pol/hrpubs/TBM_113/c-eng.asp), accessed &lt;Nov. 29, 2009&gt;</t>
  </si>
  <si>
    <t>Tot_cost_c = Tot_dist_c * Avg_cost_c</t>
  </si>
  <si>
    <t>Tot_cost_t = Tot_dist_t * Avg_cost_t</t>
  </si>
  <si>
    <t>Tot_cost_p = Tot_dist_p * Avg_cost_p</t>
  </si>
  <si>
    <t>Co2_c = Tot_dist_c * Co2_emit_c</t>
  </si>
  <si>
    <t>Co2_t = Tot_dist_t * Co2_emit_t</t>
  </si>
  <si>
    <t>Co2_p = Tot_dist_p * Co2_emit_p</t>
  </si>
  <si>
    <t>Co2_dvc = Mtg_len_t * Num_mtg * Num_part * Co2_emit_dvc</t>
  </si>
  <si>
    <t>Assump19</t>
  </si>
  <si>
    <t>Hourly access fee for DVC software. Note: Differs by software provider; be sure to confirm wth your provider.</t>
  </si>
  <si>
    <t>Assump20</t>
  </si>
  <si>
    <t>These calculations are based on the information you input for your company on the 3.Inputs tab.</t>
  </si>
  <si>
    <r>
      <rPr>
        <b/>
        <i/>
        <sz val="12"/>
        <color indexed="8"/>
        <rFont val="Calibri"/>
        <family val="2"/>
      </rPr>
      <t>By Car</t>
    </r>
    <r>
      <rPr>
        <i/>
        <sz val="12"/>
        <color indexed="8"/>
        <rFont val="Calibri"/>
        <family val="2"/>
      </rPr>
      <t xml:space="preserve"> - Source? Are these same as sources with price?</t>
    </r>
  </si>
  <si>
    <t>Cost of traveling by car (per km) for the first 5000 km. (source) same as assump3?</t>
  </si>
  <si>
    <t>Desktop Video-Conferencing</t>
  </si>
  <si>
    <t>Number of cameras (including headsets) to be purchased (calculated):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</si>
</sst>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
    <numFmt numFmtId="174" formatCode="&quot;$&quot;#,##0.0"/>
    <numFmt numFmtId="175" formatCode="#,##0.0"/>
    <numFmt numFmtId="176" formatCode="&quot;$&quot;#,##0.0000"/>
    <numFmt numFmtId="177" formatCode="\$#,##0"/>
    <numFmt numFmtId="178" formatCode="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_ ;[Red]\-#,##0\ "/>
    <numFmt numFmtId="185" formatCode="[$-409]dddd\,\ mmmm\ dd\,\ yyyy"/>
    <numFmt numFmtId="186" formatCode="[$-409]h:mm:ss\ AM/PM"/>
    <numFmt numFmtId="187" formatCode="&quot;$&quot;#,##0.0;[Red]\-&quot;$&quot;#,##0.0"/>
    <numFmt numFmtId="188" formatCode="0.000"/>
    <numFmt numFmtId="189" formatCode="#,##0_ ;\-#,##0\ "/>
    <numFmt numFmtId="190" formatCode="#,##0.00000"/>
  </numFmts>
  <fonts count="67">
    <font>
      <sz val="11"/>
      <color theme="1"/>
      <name val="Calibri"/>
      <family val="2"/>
    </font>
    <font>
      <sz val="11"/>
      <color indexed="8"/>
      <name val="Calibri"/>
      <family val="2"/>
    </font>
    <font>
      <sz val="10"/>
      <color indexed="8"/>
      <name val="Calibri"/>
      <family val="2"/>
    </font>
    <font>
      <b/>
      <sz val="10"/>
      <color indexed="8"/>
      <name val="Calibri"/>
      <family val="2"/>
    </font>
    <font>
      <u val="single"/>
      <sz val="11"/>
      <color indexed="8"/>
      <name val="Calibri"/>
      <family val="2"/>
    </font>
    <font>
      <sz val="8"/>
      <color indexed="8"/>
      <name val="Calibri"/>
      <family val="2"/>
    </font>
    <font>
      <sz val="12"/>
      <color indexed="8"/>
      <name val="Calibri"/>
      <family val="2"/>
    </font>
    <font>
      <sz val="9"/>
      <color indexed="8"/>
      <name val="Calibri"/>
      <family val="2"/>
    </font>
    <font>
      <b/>
      <sz val="12"/>
      <color indexed="8"/>
      <name val="Calibri"/>
      <family val="2"/>
    </font>
    <font>
      <sz val="8"/>
      <name val="Calibri"/>
      <family val="2"/>
    </font>
    <font>
      <i/>
      <sz val="10"/>
      <color indexed="8"/>
      <name val="Calibri"/>
      <family val="2"/>
    </font>
    <font>
      <i/>
      <sz val="12"/>
      <color indexed="8"/>
      <name val="Calibri"/>
      <family val="2"/>
    </font>
    <font>
      <sz val="24"/>
      <color indexed="8"/>
      <name val="Calibri"/>
      <family val="2"/>
    </font>
    <font>
      <sz val="14"/>
      <color indexed="8"/>
      <name val="Calibri"/>
      <family val="2"/>
    </font>
    <font>
      <sz val="12"/>
      <name val="Calibri"/>
      <family val="2"/>
    </font>
    <font>
      <b/>
      <sz val="11"/>
      <color indexed="8"/>
      <name val="Calibri"/>
      <family val="2"/>
    </font>
    <font>
      <b/>
      <i/>
      <sz val="12"/>
      <color indexed="8"/>
      <name val="Calibri"/>
      <family val="2"/>
    </font>
    <font>
      <i/>
      <sz val="11"/>
      <name val="Calibri"/>
      <family val="2"/>
    </font>
    <font>
      <i/>
      <sz val="11"/>
      <color indexed="8"/>
      <name val="Calibri"/>
      <family val="2"/>
    </font>
    <font>
      <sz val="10.5"/>
      <color indexed="8"/>
      <name val="Calibri"/>
      <family val="2"/>
    </font>
    <font>
      <b/>
      <i/>
      <sz val="17"/>
      <color indexed="8"/>
      <name val="Calibri"/>
      <family val="2"/>
    </font>
    <font>
      <sz val="16"/>
      <color indexed="8"/>
      <name val="Calibri"/>
      <family val="2"/>
    </font>
    <font>
      <sz val="11"/>
      <name val="Calibri"/>
      <family val="2"/>
    </font>
    <font>
      <b/>
      <i/>
      <sz val="11"/>
      <name val="Calibri"/>
      <family val="2"/>
    </font>
    <font>
      <b/>
      <i/>
      <sz val="11"/>
      <color indexed="8"/>
      <name val="Calibri"/>
      <family val="2"/>
    </font>
    <font>
      <sz val="18"/>
      <color indexed="8"/>
      <name val="Calibri"/>
      <family val="2"/>
    </font>
    <font>
      <sz val="9.65"/>
      <color indexed="8"/>
      <name val="Calibri"/>
      <family val="2"/>
    </font>
    <font>
      <i/>
      <sz val="24"/>
      <color indexed="8"/>
      <name val="Calibri"/>
      <family val="2"/>
    </font>
    <font>
      <sz val="8.8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right style="medium"/>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medium"/>
      <right style="thin"/>
      <top style="medium"/>
      <bottom style="medium"/>
    </border>
    <border>
      <left/>
      <right style="medium"/>
      <top style="medium"/>
      <bottom style="thin"/>
    </border>
    <border>
      <left>
        <color indexed="63"/>
      </left>
      <right style="medium"/>
      <top style="thin"/>
      <bottom style="medium"/>
    </border>
    <border>
      <left/>
      <right style="medium"/>
      <top style="medium"/>
      <bottom style="medium"/>
    </border>
    <border>
      <left style="medium"/>
      <right style="medium"/>
      <top style="medium"/>
      <bottom/>
    </border>
    <border>
      <left>
        <color indexed="63"/>
      </left>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right style="thin"/>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style="thin"/>
    </border>
    <border>
      <left/>
      <right/>
      <top style="thin"/>
      <bottom style="thin"/>
    </border>
    <border>
      <left>
        <color indexed="63"/>
      </left>
      <right>
        <color indexed="63"/>
      </right>
      <top style="thin"/>
      <bottom style="medium"/>
    </border>
    <border>
      <left style="medium"/>
      <right/>
      <top style="medium"/>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medium"/>
      <top/>
      <bottom/>
    </border>
    <border>
      <left style="medium"/>
      <right style="medium"/>
      <top/>
      <bottom style="medium"/>
    </border>
    <border>
      <left style="medium"/>
      <right style="medium"/>
      <top style="thin"/>
      <bottom>
        <color indexed="63"/>
      </bottom>
    </border>
    <border>
      <left style="medium"/>
      <right style="medium"/>
      <top>
        <color indexed="63"/>
      </top>
      <bottom style="thin"/>
    </border>
    <border>
      <left/>
      <right/>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right style="thin"/>
      <top style="medium"/>
      <bottom/>
    </border>
    <border>
      <left style="thin"/>
      <right/>
      <top style="medium"/>
      <bottom/>
    </border>
    <border>
      <left/>
      <right style="thin"/>
      <top/>
      <bottom style="medium"/>
    </border>
    <border>
      <left style="thin"/>
      <right/>
      <top>
        <color indexed="63"/>
      </top>
      <bottom style="medium"/>
    </border>
    <border>
      <left style="medium"/>
      <right/>
      <top>
        <color indexed="63"/>
      </top>
      <bottom style="thin"/>
    </border>
    <border>
      <left>
        <color indexed="63"/>
      </left>
      <right style="medium"/>
      <top>
        <color indexed="63"/>
      </top>
      <bottom style="thin"/>
    </border>
    <border>
      <left/>
      <right style="thin"/>
      <top>
        <color indexed="63"/>
      </top>
      <bottom style="thin"/>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style="thin"/>
      <right/>
      <top>
        <color indexed="63"/>
      </top>
      <bottom style="thin"/>
    </border>
    <border>
      <left/>
      <right/>
      <top/>
      <bottom style="thin"/>
    </border>
    <border>
      <left style="medium"/>
      <right style="thin"/>
      <top>
        <color indexed="63"/>
      </top>
      <bottom>
        <color indexed="63"/>
      </bottom>
    </border>
    <border>
      <left style="thin"/>
      <right>
        <color indexed="63"/>
      </right>
      <top style="thin"/>
      <bottom>
        <color indexed="63"/>
      </botto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31">
    <xf numFmtId="0" fontId="0" fillId="0" borderId="0" xfId="0" applyFont="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14" fillId="0" borderId="0" xfId="58" applyFont="1" applyFill="1" applyBorder="1" applyAlignment="1" applyProtection="1">
      <alignment/>
      <protection/>
    </xf>
    <xf numFmtId="0" fontId="0" fillId="0" borderId="18" xfId="0" applyFill="1" applyBorder="1" applyAlignment="1" applyProtection="1">
      <alignment horizontal="right"/>
      <protection/>
    </xf>
    <xf numFmtId="0" fontId="58" fillId="0" borderId="18" xfId="58" applyFill="1" applyBorder="1" applyAlignment="1" applyProtection="1">
      <alignment horizontal="center"/>
      <protection/>
    </xf>
    <xf numFmtId="0" fontId="58" fillId="0" borderId="19" xfId="58" applyFill="1" applyBorder="1" applyAlignment="1" applyProtection="1">
      <alignment horizontal="center"/>
      <protection/>
    </xf>
    <xf numFmtId="0" fontId="58" fillId="0" borderId="20" xfId="58"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left"/>
      <protection/>
    </xf>
    <xf numFmtId="0" fontId="0" fillId="0" borderId="11" xfId="0" applyFill="1" applyBorder="1" applyAlignment="1" applyProtection="1">
      <alignment horizontal="center"/>
      <protection/>
    </xf>
    <xf numFmtId="0" fontId="0" fillId="0" borderId="11"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protection/>
    </xf>
    <xf numFmtId="0" fontId="0" fillId="0" borderId="13" xfId="0" applyFill="1" applyBorder="1" applyAlignment="1" applyProtection="1">
      <alignment wrapText="1"/>
      <protection/>
    </xf>
    <xf numFmtId="0" fontId="0" fillId="0" borderId="14" xfId="0" applyFill="1" applyBorder="1" applyAlignment="1" applyProtection="1">
      <alignment wrapText="1"/>
      <protection/>
    </xf>
    <xf numFmtId="0" fontId="0" fillId="33" borderId="0" xfId="0" applyFill="1" applyAlignment="1" applyProtection="1">
      <alignment wrapText="1"/>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33" borderId="0" xfId="0" applyFill="1" applyAlignment="1" applyProtection="1">
      <alignment/>
      <protection/>
    </xf>
    <xf numFmtId="0" fontId="0" fillId="0" borderId="18"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19"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0" fillId="0" borderId="0" xfId="0" applyFill="1" applyBorder="1" applyAlignment="1" applyProtection="1">
      <alignment horizontal="right"/>
      <protection/>
    </xf>
    <xf numFmtId="172" fontId="0" fillId="0" borderId="21" xfId="0" applyNumberFormat="1" applyFill="1" applyBorder="1" applyAlignment="1" applyProtection="1">
      <alignment horizontal="right"/>
      <protection/>
    </xf>
    <xf numFmtId="0" fontId="0" fillId="0" borderId="22" xfId="0" applyFill="1" applyBorder="1" applyAlignment="1" applyProtection="1">
      <alignment horizontal="right"/>
      <protection/>
    </xf>
    <xf numFmtId="0" fontId="0" fillId="0" borderId="23" xfId="0" applyFill="1" applyBorder="1" applyAlignment="1" applyProtection="1">
      <alignment horizontal="right"/>
      <protection/>
    </xf>
    <xf numFmtId="0" fontId="0" fillId="0" borderId="24" xfId="0" applyFill="1" applyBorder="1" applyAlignment="1" applyProtection="1">
      <alignment horizontal="left"/>
      <protection/>
    </xf>
    <xf numFmtId="10" fontId="0" fillId="0" borderId="0" xfId="0" applyNumberFormat="1" applyFill="1" applyBorder="1" applyAlignment="1" applyProtection="1">
      <alignment horizontal="right"/>
      <protection/>
    </xf>
    <xf numFmtId="0" fontId="1" fillId="0" borderId="0" xfId="0" applyFont="1" applyFill="1" applyBorder="1" applyAlignment="1" applyProtection="1">
      <alignment horizontal="left" vertical="center" wrapText="1"/>
      <protection/>
    </xf>
    <xf numFmtId="0" fontId="15" fillId="33" borderId="0" xfId="0" applyFont="1" applyFill="1" applyAlignment="1" applyProtection="1">
      <alignment/>
      <protection/>
    </xf>
    <xf numFmtId="0" fontId="15" fillId="0" borderId="13" xfId="0" applyFont="1" applyFill="1" applyBorder="1" applyAlignment="1" applyProtection="1">
      <alignment/>
      <protection/>
    </xf>
    <xf numFmtId="0" fontId="15" fillId="0" borderId="14" xfId="0" applyFont="1" applyFill="1" applyBorder="1" applyAlignment="1" applyProtection="1">
      <alignment/>
      <protection/>
    </xf>
    <xf numFmtId="0" fontId="15" fillId="0" borderId="25" xfId="0" applyFont="1" applyFill="1" applyBorder="1" applyAlignment="1" applyProtection="1">
      <alignment horizontal="center" vertical="center" wrapText="1"/>
      <protection/>
    </xf>
    <xf numFmtId="0" fontId="15" fillId="0" borderId="26"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5" fillId="0" borderId="28" xfId="0" applyFont="1" applyFill="1" applyBorder="1" applyAlignment="1" applyProtection="1">
      <alignment horizontal="center" vertical="center" wrapText="1"/>
      <protection/>
    </xf>
    <xf numFmtId="0" fontId="15" fillId="0" borderId="29" xfId="0" applyFont="1" applyFill="1" applyBorder="1" applyAlignment="1" applyProtection="1">
      <alignment horizontal="center" vertical="center" wrapText="1"/>
      <protection/>
    </xf>
    <xf numFmtId="0" fontId="15" fillId="0" borderId="30" xfId="0" applyFont="1" applyFill="1" applyBorder="1" applyAlignment="1" applyProtection="1">
      <alignment horizontal="center" vertical="center" wrapText="1"/>
      <protection/>
    </xf>
    <xf numFmtId="0" fontId="1" fillId="0" borderId="31" xfId="0" applyFont="1" applyFill="1" applyBorder="1" applyAlignment="1" applyProtection="1">
      <alignment horizontal="right" vertical="center" wrapText="1"/>
      <protection/>
    </xf>
    <xf numFmtId="0" fontId="1" fillId="0" borderId="32" xfId="0" applyFont="1" applyFill="1" applyBorder="1" applyAlignment="1" applyProtection="1">
      <alignment horizontal="right" vertical="center" wrapText="1"/>
      <protection/>
    </xf>
    <xf numFmtId="0" fontId="1" fillId="0" borderId="33" xfId="0" applyFont="1" applyFill="1" applyBorder="1" applyAlignment="1" applyProtection="1">
      <alignment horizontal="right" vertical="center" wrapText="1"/>
      <protection/>
    </xf>
    <xf numFmtId="0" fontId="1" fillId="0" borderId="16" xfId="0" applyFont="1" applyFill="1" applyBorder="1" applyAlignment="1" applyProtection="1">
      <alignment vertical="center" wrapText="1"/>
      <protection/>
    </xf>
    <xf numFmtId="0" fontId="1" fillId="0" borderId="34"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35" xfId="0" applyFont="1" applyFill="1" applyBorder="1" applyAlignment="1" applyProtection="1">
      <alignment horizontal="center" vertical="center" wrapText="1"/>
      <protection/>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16" xfId="0" applyFill="1" applyBorder="1" applyAlignment="1" applyProtection="1">
      <alignment horizontal="center"/>
      <protection/>
    </xf>
    <xf numFmtId="0" fontId="0" fillId="33" borderId="16" xfId="0" applyFill="1" applyBorder="1" applyAlignment="1" applyProtection="1">
      <alignment horizontal="left"/>
      <protection/>
    </xf>
    <xf numFmtId="0" fontId="0" fillId="33" borderId="16" xfId="0" applyFill="1" applyBorder="1" applyAlignment="1" applyProtection="1">
      <alignment/>
      <protection/>
    </xf>
    <xf numFmtId="0" fontId="59" fillId="0" borderId="0" xfId="59" applyFill="1" applyBorder="1" applyAlignment="1" applyProtection="1">
      <alignment/>
      <protection/>
    </xf>
    <xf numFmtId="0" fontId="0" fillId="0" borderId="0" xfId="0" applyFill="1" applyBorder="1" applyAlignment="1" applyProtection="1">
      <alignment/>
      <protection/>
    </xf>
    <xf numFmtId="0" fontId="0" fillId="33" borderId="17" xfId="0" applyFill="1" applyBorder="1" applyAlignment="1" applyProtection="1">
      <alignment/>
      <protection/>
    </xf>
    <xf numFmtId="0" fontId="18" fillId="0" borderId="0" xfId="0" applyFont="1" applyFill="1" applyBorder="1" applyAlignment="1" applyProtection="1">
      <alignment horizontal="right"/>
      <protection/>
    </xf>
    <xf numFmtId="14" fontId="18" fillId="0" borderId="0" xfId="0" applyNumberFormat="1" applyFont="1" applyFill="1" applyBorder="1" applyAlignment="1" applyProtection="1">
      <alignment horizontal="left"/>
      <protection/>
    </xf>
    <xf numFmtId="0" fontId="18" fillId="0" borderId="0" xfId="0" applyFont="1" applyFill="1" applyBorder="1" applyAlignment="1" applyProtection="1">
      <alignment horizontal="left"/>
      <protection/>
    </xf>
    <xf numFmtId="0" fontId="0" fillId="0" borderId="0" xfId="0" applyFill="1" applyBorder="1" applyAlignment="1" applyProtection="1">
      <alignment horizontal="left" vertical="center"/>
      <protection/>
    </xf>
    <xf numFmtId="0" fontId="15" fillId="0" borderId="36" xfId="0" applyFont="1" applyFill="1" applyBorder="1" applyAlignment="1" applyProtection="1">
      <alignment horizontal="center" vertical="center"/>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9" fontId="0" fillId="0" borderId="0" xfId="0" applyNumberFormat="1" applyFill="1" applyBorder="1" applyAlignment="1" applyProtection="1">
      <alignment horizontal="right"/>
      <protection/>
    </xf>
    <xf numFmtId="0" fontId="58" fillId="0" borderId="18" xfId="58" applyFill="1" applyBorder="1" applyAlignment="1" applyProtection="1">
      <alignment horizontal="center" vertical="center"/>
      <protection/>
    </xf>
    <xf numFmtId="0" fontId="58" fillId="0" borderId="19" xfId="58" applyFill="1" applyBorder="1" applyAlignment="1" applyProtection="1">
      <alignment horizontal="center" vertical="center"/>
      <protection/>
    </xf>
    <xf numFmtId="0" fontId="58" fillId="0" borderId="20" xfId="58" applyFill="1" applyBorder="1" applyAlignment="1" applyProtection="1">
      <alignment horizontal="center" vertical="center"/>
      <protection/>
    </xf>
    <xf numFmtId="0" fontId="17" fillId="0" borderId="26" xfId="58" applyFont="1" applyFill="1" applyBorder="1" applyAlignment="1" applyProtection="1">
      <alignment horizontal="left" vertical="center" wrapText="1"/>
      <protection/>
    </xf>
    <xf numFmtId="0" fontId="58" fillId="0" borderId="37" xfId="58" applyFill="1" applyBorder="1" applyAlignment="1" applyProtection="1">
      <alignment horizontal="center" vertical="center"/>
      <protection/>
    </xf>
    <xf numFmtId="0" fontId="58" fillId="0" borderId="38" xfId="58" applyFill="1" applyBorder="1" applyAlignment="1" applyProtection="1">
      <alignment horizontal="center" vertical="center"/>
      <protection/>
    </xf>
    <xf numFmtId="0" fontId="58" fillId="0" borderId="0" xfId="58" applyAlignment="1" applyProtection="1">
      <alignment horizontal="center" vertical="center"/>
      <protection/>
    </xf>
    <xf numFmtId="0" fontId="58" fillId="0" borderId="18" xfId="58" applyBorder="1" applyAlignment="1" applyProtection="1">
      <alignment horizontal="center" vertical="center"/>
      <protection/>
    </xf>
    <xf numFmtId="0" fontId="58" fillId="0" borderId="20" xfId="58" applyBorder="1" applyAlignment="1" applyProtection="1">
      <alignment horizontal="center" vertical="center"/>
      <protection/>
    </xf>
    <xf numFmtId="14" fontId="0" fillId="0" borderId="31" xfId="0" applyNumberFormat="1" applyFill="1" applyBorder="1" applyAlignment="1" applyProtection="1">
      <alignment horizontal="left"/>
      <protection/>
    </xf>
    <xf numFmtId="0" fontId="15" fillId="0" borderId="25" xfId="0" applyFont="1" applyFill="1" applyBorder="1" applyAlignment="1" applyProtection="1">
      <alignment horizontal="center" vertical="center" wrapText="1"/>
      <protection/>
    </xf>
    <xf numFmtId="0" fontId="58" fillId="0" borderId="39" xfId="58" applyFill="1" applyBorder="1" applyAlignment="1" applyProtection="1">
      <alignment horizontal="center" vertical="center"/>
      <protection/>
    </xf>
    <xf numFmtId="0" fontId="17" fillId="0" borderId="20" xfId="58"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40" xfId="0" applyFill="1" applyBorder="1" applyAlignment="1" applyProtection="1">
      <alignment horizontal="center"/>
      <protection/>
    </xf>
    <xf numFmtId="0" fontId="0" fillId="0" borderId="31" xfId="0" applyFill="1" applyBorder="1" applyAlignment="1" applyProtection="1">
      <alignment horizontal="left"/>
      <protection/>
    </xf>
    <xf numFmtId="172" fontId="0" fillId="17" borderId="41" xfId="0" applyNumberFormat="1" applyFill="1" applyBorder="1" applyAlignment="1" applyProtection="1">
      <alignment horizontal="right"/>
      <protection locked="0"/>
    </xf>
    <xf numFmtId="172" fontId="0" fillId="17" borderId="22" xfId="0" applyNumberFormat="1" applyFill="1" applyBorder="1" applyAlignment="1" applyProtection="1">
      <alignment horizontal="right"/>
      <protection locked="0"/>
    </xf>
    <xf numFmtId="172" fontId="0" fillId="17" borderId="23" xfId="0" applyNumberFormat="1" applyFill="1" applyBorder="1" applyAlignment="1" applyProtection="1">
      <alignment horizontal="right"/>
      <protection locked="0"/>
    </xf>
    <xf numFmtId="172" fontId="0" fillId="17" borderId="24" xfId="0" applyNumberFormat="1" applyFill="1" applyBorder="1" applyAlignment="1" applyProtection="1">
      <alignment horizontal="right"/>
      <protection locked="0"/>
    </xf>
    <xf numFmtId="172" fontId="0" fillId="17" borderId="42" xfId="0" applyNumberFormat="1" applyFill="1" applyBorder="1" applyAlignment="1" applyProtection="1">
      <alignment horizontal="right"/>
      <protection locked="0"/>
    </xf>
    <xf numFmtId="172" fontId="0" fillId="17" borderId="43" xfId="0" applyNumberFormat="1" applyFill="1" applyBorder="1" applyAlignment="1" applyProtection="1">
      <alignment horizontal="right"/>
      <protection locked="0"/>
    </xf>
    <xf numFmtId="10" fontId="0" fillId="17" borderId="44" xfId="0" applyNumberFormat="1" applyFill="1" applyBorder="1" applyAlignment="1" applyProtection="1">
      <alignment horizontal="right"/>
      <protection locked="0"/>
    </xf>
    <xf numFmtId="10" fontId="0" fillId="17" borderId="32" xfId="0" applyNumberFormat="1" applyFill="1" applyBorder="1" applyAlignment="1" applyProtection="1">
      <alignment horizontal="right"/>
      <protection locked="0"/>
    </xf>
    <xf numFmtId="10" fontId="0" fillId="17" borderId="33" xfId="0" applyNumberFormat="1" applyFill="1" applyBorder="1" applyAlignment="1" applyProtection="1">
      <alignment horizontal="right"/>
      <protection locked="0"/>
    </xf>
    <xf numFmtId="10" fontId="0" fillId="17" borderId="45" xfId="0" applyNumberFormat="1" applyFill="1" applyBorder="1" applyAlignment="1" applyProtection="1">
      <alignment horizontal="right"/>
      <protection locked="0"/>
    </xf>
    <xf numFmtId="10" fontId="0" fillId="17" borderId="42" xfId="0" applyNumberFormat="1" applyFill="1" applyBorder="1" applyAlignment="1" applyProtection="1">
      <alignment horizontal="right"/>
      <protection locked="0"/>
    </xf>
    <xf numFmtId="10" fontId="0" fillId="17" borderId="43" xfId="0" applyNumberFormat="1" applyFill="1" applyBorder="1" applyAlignment="1" applyProtection="1">
      <alignment horizontal="right"/>
      <protection locked="0"/>
    </xf>
    <xf numFmtId="172" fontId="0" fillId="17" borderId="20" xfId="0" applyNumberFormat="1" applyFill="1" applyBorder="1" applyAlignment="1" applyProtection="1">
      <alignment horizontal="right"/>
      <protection locked="0"/>
    </xf>
    <xf numFmtId="167" fontId="0" fillId="17" borderId="20" xfId="0" applyNumberFormat="1" applyFill="1" applyBorder="1" applyAlignment="1" applyProtection="1">
      <alignment horizontal="right"/>
      <protection locked="0"/>
    </xf>
    <xf numFmtId="167" fontId="0" fillId="17" borderId="19" xfId="0" applyNumberFormat="1" applyFill="1" applyBorder="1" applyAlignment="1" applyProtection="1">
      <alignment horizontal="right"/>
      <protection locked="0"/>
    </xf>
    <xf numFmtId="172" fontId="11" fillId="19" borderId="46" xfId="0" applyNumberFormat="1" applyFont="1" applyFill="1" applyBorder="1" applyAlignment="1" applyProtection="1">
      <alignment horizontal="right"/>
      <protection locked="0"/>
    </xf>
    <xf numFmtId="172" fontId="11" fillId="19" borderId="47" xfId="0" applyNumberFormat="1" applyFont="1" applyFill="1" applyBorder="1" applyAlignment="1" applyProtection="1">
      <alignment horizontal="right"/>
      <protection locked="0"/>
    </xf>
    <xf numFmtId="0" fontId="0" fillId="19" borderId="46" xfId="0" applyFill="1" applyBorder="1" applyAlignment="1" applyProtection="1">
      <alignment horizontal="right"/>
      <protection locked="0"/>
    </xf>
    <xf numFmtId="0" fontId="0" fillId="19" borderId="47" xfId="0" applyFill="1" applyBorder="1" applyAlignment="1" applyProtection="1">
      <alignment horizontal="right"/>
      <protection locked="0"/>
    </xf>
    <xf numFmtId="6" fontId="6" fillId="19" borderId="47" xfId="0" applyNumberFormat="1" applyFont="1" applyFill="1" applyBorder="1" applyAlignment="1" applyProtection="1">
      <alignment horizontal="right" vertical="center"/>
      <protection locked="0"/>
    </xf>
    <xf numFmtId="8" fontId="6" fillId="19" borderId="32" xfId="0" applyNumberFormat="1" applyFont="1" applyFill="1" applyBorder="1" applyAlignment="1" applyProtection="1">
      <alignment horizontal="right"/>
      <protection locked="0"/>
    </xf>
    <xf numFmtId="0" fontId="6" fillId="19" borderId="32" xfId="0" applyFont="1" applyFill="1" applyBorder="1" applyAlignment="1" applyProtection="1">
      <alignment horizontal="right"/>
      <protection locked="0"/>
    </xf>
    <xf numFmtId="0" fontId="6" fillId="19" borderId="46" xfId="0" applyFont="1" applyFill="1" applyBorder="1" applyAlignment="1" applyProtection="1">
      <alignment/>
      <protection locked="0"/>
    </xf>
    <xf numFmtId="0" fontId="6" fillId="19" borderId="47" xfId="0" applyFont="1" applyFill="1" applyBorder="1" applyAlignment="1" applyProtection="1">
      <alignment/>
      <protection locked="0"/>
    </xf>
    <xf numFmtId="0" fontId="58" fillId="0" borderId="45" xfId="58" applyBorder="1" applyAlignment="1" applyProtection="1">
      <alignment horizontal="center" vertical="center" wrapText="1"/>
      <protection/>
    </xf>
    <xf numFmtId="0" fontId="58" fillId="0" borderId="42" xfId="58" applyBorder="1" applyAlignment="1" applyProtection="1">
      <alignment horizontal="center" vertical="center" wrapText="1"/>
      <protection/>
    </xf>
    <xf numFmtId="0" fontId="58" fillId="0" borderId="43" xfId="58" applyBorder="1" applyAlignment="1" applyProtection="1">
      <alignment horizontal="center" vertical="center" wrapText="1"/>
      <protection/>
    </xf>
    <xf numFmtId="0" fontId="58" fillId="0" borderId="44" xfId="58" applyBorder="1" applyAlignment="1" applyProtection="1">
      <alignment horizontal="center" vertical="center" wrapText="1"/>
      <protection/>
    </xf>
    <xf numFmtId="0" fontId="58" fillId="0" borderId="32" xfId="58" applyBorder="1" applyAlignment="1" applyProtection="1">
      <alignment horizontal="center" vertical="center" wrapText="1"/>
      <protection/>
    </xf>
    <xf numFmtId="0" fontId="58" fillId="0" borderId="33" xfId="58" applyBorder="1" applyAlignment="1" applyProtection="1">
      <alignment horizontal="center" vertical="center" wrapText="1"/>
      <protection/>
    </xf>
    <xf numFmtId="0" fontId="0" fillId="0" borderId="44" xfId="0" applyFill="1" applyBorder="1" applyAlignment="1" applyProtection="1">
      <alignment horizontal="left" vertical="center" wrapText="1"/>
      <protection/>
    </xf>
    <xf numFmtId="0" fontId="0" fillId="0" borderId="32" xfId="0" applyFill="1" applyBorder="1" applyAlignment="1" applyProtection="1">
      <alignment horizontal="left" vertical="center" wrapText="1"/>
      <protection/>
    </xf>
    <xf numFmtId="0" fontId="0" fillId="0" borderId="33" xfId="0" applyFill="1" applyBorder="1" applyAlignment="1" applyProtection="1">
      <alignment horizontal="left" vertical="center" wrapText="1"/>
      <protection/>
    </xf>
    <xf numFmtId="0" fontId="10" fillId="0" borderId="44" xfId="0" applyFont="1" applyFill="1" applyBorder="1" applyAlignment="1" applyProtection="1">
      <alignment horizontal="left" vertical="center" wrapText="1"/>
      <protection/>
    </xf>
    <xf numFmtId="0" fontId="10" fillId="0" borderId="32"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wrapText="1"/>
      <protection/>
    </xf>
    <xf numFmtId="0" fontId="13" fillId="16" borderId="10" xfId="0" applyFont="1" applyFill="1" applyBorder="1" applyAlignment="1" applyProtection="1">
      <alignment horizontal="center" vertical="center"/>
      <protection/>
    </xf>
    <xf numFmtId="0" fontId="13" fillId="16" borderId="11" xfId="0" applyFont="1" applyFill="1" applyBorder="1" applyAlignment="1" applyProtection="1">
      <alignment horizontal="center" vertical="center"/>
      <protection/>
    </xf>
    <xf numFmtId="0" fontId="13" fillId="16" borderId="12" xfId="0" applyFont="1" applyFill="1" applyBorder="1" applyAlignment="1" applyProtection="1">
      <alignment horizontal="center" vertical="center"/>
      <protection/>
    </xf>
    <xf numFmtId="0" fontId="0" fillId="0" borderId="48"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49" xfId="0" applyFont="1" applyFill="1" applyBorder="1" applyAlignment="1" applyProtection="1">
      <alignment horizontal="center"/>
      <protection/>
    </xf>
    <xf numFmtId="0" fontId="25" fillId="16" borderId="10" xfId="0" applyFont="1" applyFill="1" applyBorder="1" applyAlignment="1" applyProtection="1">
      <alignment horizontal="center"/>
      <protection/>
    </xf>
    <xf numFmtId="0" fontId="25" fillId="16" borderId="11" xfId="0" applyFont="1" applyFill="1" applyBorder="1" applyAlignment="1" applyProtection="1">
      <alignment horizontal="center"/>
      <protection/>
    </xf>
    <xf numFmtId="0" fontId="25" fillId="16" borderId="12" xfId="0" applyFont="1" applyFill="1" applyBorder="1" applyAlignment="1" applyProtection="1">
      <alignment horizontal="center"/>
      <protection/>
    </xf>
    <xf numFmtId="0" fontId="13" fillId="16" borderId="15" xfId="0" applyFont="1" applyFill="1" applyBorder="1" applyAlignment="1" applyProtection="1">
      <alignment horizontal="center" vertical="center"/>
      <protection/>
    </xf>
    <xf numFmtId="0" fontId="13" fillId="16" borderId="16" xfId="0" applyFont="1" applyFill="1" applyBorder="1" applyAlignment="1" applyProtection="1">
      <alignment horizontal="center" vertical="center"/>
      <protection/>
    </xf>
    <xf numFmtId="0" fontId="13" fillId="16" borderId="17" xfId="0" applyFont="1" applyFill="1" applyBorder="1" applyAlignment="1" applyProtection="1">
      <alignment horizontal="center" vertical="center"/>
      <protection/>
    </xf>
    <xf numFmtId="0" fontId="58" fillId="0" borderId="21" xfId="58" applyFill="1" applyBorder="1" applyAlignment="1" applyProtection="1">
      <alignment horizontal="center" wrapText="1"/>
      <protection/>
    </xf>
    <xf numFmtId="0" fontId="58" fillId="0" borderId="22" xfId="58" applyFill="1" applyBorder="1" applyAlignment="1" applyProtection="1">
      <alignment horizontal="center" wrapText="1"/>
      <protection/>
    </xf>
    <xf numFmtId="0" fontId="58" fillId="0" borderId="23" xfId="58" applyFill="1" applyBorder="1" applyAlignment="1" applyProtection="1">
      <alignment horizontal="center" wrapText="1"/>
      <protection/>
    </xf>
    <xf numFmtId="0" fontId="58" fillId="0" borderId="50" xfId="58" applyFill="1" applyBorder="1" applyAlignment="1" applyProtection="1">
      <alignment horizontal="center" wrapText="1"/>
      <protection/>
    </xf>
    <xf numFmtId="0" fontId="58" fillId="0" borderId="51" xfId="58" applyFill="1" applyBorder="1" applyAlignment="1" applyProtection="1">
      <alignment horizontal="center" wrapText="1"/>
      <protection/>
    </xf>
    <xf numFmtId="0" fontId="58" fillId="0" borderId="52" xfId="58" applyFill="1" applyBorder="1" applyAlignment="1" applyProtection="1">
      <alignment horizontal="center" wrapText="1"/>
      <protection/>
    </xf>
    <xf numFmtId="14" fontId="18" fillId="0" borderId="53" xfId="0" applyNumberFormat="1" applyFont="1" applyFill="1" applyBorder="1" applyAlignment="1" applyProtection="1">
      <alignment horizontal="right"/>
      <protection/>
    </xf>
    <xf numFmtId="0" fontId="0" fillId="0" borderId="54" xfId="0" applyFill="1" applyBorder="1" applyAlignment="1" applyProtection="1">
      <alignment/>
      <protection/>
    </xf>
    <xf numFmtId="14" fontId="18" fillId="0" borderId="54" xfId="0" applyNumberFormat="1" applyFont="1" applyFill="1" applyBorder="1" applyAlignment="1" applyProtection="1">
      <alignment horizontal="left"/>
      <protection/>
    </xf>
    <xf numFmtId="0" fontId="0" fillId="0" borderId="31" xfId="0" applyFill="1" applyBorder="1" applyAlignment="1" applyProtection="1">
      <alignment/>
      <protection/>
    </xf>
    <xf numFmtId="0" fontId="18" fillId="17" borderId="53" xfId="0" applyFont="1" applyFill="1" applyBorder="1" applyAlignment="1" applyProtection="1">
      <alignment horizontal="center"/>
      <protection/>
    </xf>
    <xf numFmtId="0" fontId="18" fillId="17" borderId="27" xfId="0" applyFont="1" applyFill="1" applyBorder="1" applyAlignment="1" applyProtection="1">
      <alignment horizontal="center"/>
      <protection/>
    </xf>
    <xf numFmtId="0" fontId="0" fillId="0" borderId="10" xfId="0"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18" fillId="0" borderId="35" xfId="0" applyFont="1" applyFill="1" applyBorder="1" applyAlignment="1" applyProtection="1">
      <alignment horizontal="right"/>
      <protection/>
    </xf>
    <xf numFmtId="0" fontId="18" fillId="0" borderId="55" xfId="0" applyFont="1" applyFill="1" applyBorder="1" applyAlignment="1" applyProtection="1">
      <alignment horizontal="right"/>
      <protection/>
    </xf>
    <xf numFmtId="14" fontId="18" fillId="0" borderId="24" xfId="0" applyNumberFormat="1" applyFont="1" applyFill="1" applyBorder="1" applyAlignment="1" applyProtection="1">
      <alignment horizontal="left"/>
      <protection/>
    </xf>
    <xf numFmtId="0" fontId="18" fillId="0" borderId="42" xfId="0" applyFont="1" applyFill="1" applyBorder="1" applyAlignment="1" applyProtection="1">
      <alignment horizontal="left"/>
      <protection/>
    </xf>
    <xf numFmtId="0" fontId="18" fillId="0" borderId="43" xfId="0" applyFont="1" applyFill="1" applyBorder="1" applyAlignment="1" applyProtection="1">
      <alignment horizontal="left"/>
      <protection/>
    </xf>
    <xf numFmtId="0" fontId="58" fillId="0" borderId="53" xfId="58" applyFill="1" applyBorder="1" applyAlignment="1" applyProtection="1">
      <alignment horizontal="center"/>
      <protection/>
    </xf>
    <xf numFmtId="0" fontId="58" fillId="0" borderId="54" xfId="58" applyFill="1" applyBorder="1" applyAlignment="1" applyProtection="1">
      <alignment horizontal="center"/>
      <protection/>
    </xf>
    <xf numFmtId="0" fontId="58" fillId="0" borderId="31" xfId="58" applyFill="1" applyBorder="1" applyAlignment="1" applyProtection="1">
      <alignment horizontal="center"/>
      <protection/>
    </xf>
    <xf numFmtId="0" fontId="58" fillId="0" borderId="0" xfId="58" applyFill="1" applyBorder="1" applyAlignment="1" applyProtection="1">
      <alignment horizontal="center"/>
      <protection/>
    </xf>
    <xf numFmtId="0" fontId="0" fillId="0" borderId="53" xfId="0" applyFill="1" applyBorder="1" applyAlignment="1" applyProtection="1">
      <alignment horizontal="right"/>
      <protection/>
    </xf>
    <xf numFmtId="0" fontId="0" fillId="0" borderId="54" xfId="0" applyFill="1" applyBorder="1" applyAlignment="1" applyProtection="1">
      <alignment horizontal="right"/>
      <protection/>
    </xf>
    <xf numFmtId="0" fontId="12" fillId="16" borderId="56" xfId="0" applyFont="1" applyFill="1" applyBorder="1" applyAlignment="1" applyProtection="1">
      <alignment horizontal="center"/>
      <protection/>
    </xf>
    <xf numFmtId="0" fontId="12" fillId="16" borderId="57" xfId="0" applyFont="1" applyFill="1" applyBorder="1" applyAlignment="1" applyProtection="1">
      <alignment horizontal="center"/>
      <protection/>
    </xf>
    <xf numFmtId="0" fontId="12" fillId="16" borderId="39" xfId="0" applyFont="1" applyFill="1" applyBorder="1" applyAlignment="1" applyProtection="1">
      <alignment horizontal="center"/>
      <protection/>
    </xf>
    <xf numFmtId="0" fontId="15" fillId="0" borderId="58" xfId="0" applyFont="1" applyFill="1" applyBorder="1" applyAlignment="1" applyProtection="1">
      <alignment horizontal="left" vertical="center" wrapText="1"/>
      <protection/>
    </xf>
    <xf numFmtId="0" fontId="15" fillId="0" borderId="59" xfId="0" applyFont="1" applyFill="1" applyBorder="1" applyAlignment="1" applyProtection="1">
      <alignment horizontal="left" vertical="center" wrapText="1"/>
      <protection/>
    </xf>
    <xf numFmtId="0" fontId="15" fillId="0" borderId="36" xfId="0" applyFont="1" applyFill="1" applyBorder="1" applyAlignment="1" applyProtection="1">
      <alignment horizontal="left" vertical="center" wrapText="1"/>
      <protection/>
    </xf>
    <xf numFmtId="0" fontId="15" fillId="0" borderId="30" xfId="0" applyFont="1" applyFill="1" applyBorder="1" applyAlignment="1" applyProtection="1">
      <alignment horizontal="left" vertical="center" wrapText="1"/>
      <protection/>
    </xf>
    <xf numFmtId="0" fontId="15" fillId="0" borderId="50" xfId="0" applyFont="1" applyFill="1" applyBorder="1" applyAlignment="1" applyProtection="1">
      <alignment horizontal="left" vertical="center" wrapText="1"/>
      <protection/>
    </xf>
    <xf numFmtId="0" fontId="15" fillId="0" borderId="52"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15" fillId="0" borderId="45" xfId="0" applyFont="1" applyFill="1" applyBorder="1" applyAlignment="1" applyProtection="1">
      <alignment horizontal="left" vertical="center" wrapText="1"/>
      <protection/>
    </xf>
    <xf numFmtId="0" fontId="15" fillId="0" borderId="43" xfId="0"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0" fillId="0" borderId="40" xfId="0" applyFill="1" applyBorder="1" applyAlignment="1" applyProtection="1">
      <alignment horizontal="center"/>
      <protection/>
    </xf>
    <xf numFmtId="0" fontId="0" fillId="0" borderId="60" xfId="0" applyFill="1" applyBorder="1" applyAlignment="1" applyProtection="1">
      <alignment horizontal="center"/>
      <protection/>
    </xf>
    <xf numFmtId="0" fontId="0" fillId="0" borderId="61" xfId="0" applyFill="1" applyBorder="1" applyAlignment="1" applyProtection="1">
      <alignment horizontal="center"/>
      <protection/>
    </xf>
    <xf numFmtId="0" fontId="58" fillId="0" borderId="62" xfId="58" applyFill="1" applyBorder="1" applyAlignment="1" applyProtection="1">
      <alignment horizontal="center" vertical="center"/>
      <protection/>
    </xf>
    <xf numFmtId="0" fontId="58" fillId="0" borderId="63" xfId="58" applyFill="1" applyBorder="1" applyAlignment="1" applyProtection="1">
      <alignment horizontal="center" vertical="center"/>
      <protection/>
    </xf>
    <xf numFmtId="0" fontId="13" fillId="0" borderId="10"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0" fillId="0" borderId="53" xfId="0" applyFill="1" applyBorder="1" applyAlignment="1" applyProtection="1">
      <alignment horizontal="left"/>
      <protection/>
    </xf>
    <xf numFmtId="0" fontId="0" fillId="0" borderId="54" xfId="0" applyFill="1" applyBorder="1" applyAlignment="1" applyProtection="1">
      <alignment horizontal="left"/>
      <protection/>
    </xf>
    <xf numFmtId="0" fontId="0" fillId="0" borderId="31" xfId="0" applyFill="1" applyBorder="1" applyAlignment="1" applyProtection="1">
      <alignment horizontal="left"/>
      <protection/>
    </xf>
    <xf numFmtId="0" fontId="15" fillId="0" borderId="26" xfId="0" applyFont="1" applyFill="1" applyBorder="1" applyAlignment="1" applyProtection="1">
      <alignment horizontal="left" vertical="center" wrapText="1"/>
      <protection/>
    </xf>
    <xf numFmtId="0" fontId="15" fillId="0" borderId="27"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5" fillId="0" borderId="10"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4"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2"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0" fontId="1"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0" fillId="0" borderId="42" xfId="0" applyFill="1" applyBorder="1" applyAlignment="1" applyProtection="1">
      <alignment horizontal="left"/>
      <protection/>
    </xf>
    <xf numFmtId="0" fontId="0" fillId="0" borderId="32" xfId="0" applyFill="1" applyBorder="1" applyAlignment="1" applyProtection="1">
      <alignment horizontal="left"/>
      <protection/>
    </xf>
    <xf numFmtId="0" fontId="0" fillId="0" borderId="34" xfId="0" applyFill="1" applyBorder="1" applyAlignment="1" applyProtection="1">
      <alignment horizontal="left" wrapText="1"/>
      <protection/>
    </xf>
    <xf numFmtId="0" fontId="0" fillId="0" borderId="64" xfId="0" applyFill="1" applyBorder="1" applyAlignment="1" applyProtection="1">
      <alignment horizontal="left" wrapText="1"/>
      <protection/>
    </xf>
    <xf numFmtId="0" fontId="0" fillId="0" borderId="37" xfId="0" applyFill="1" applyBorder="1" applyAlignment="1" applyProtection="1">
      <alignment horizontal="left" wrapText="1"/>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45" xfId="0" applyBorder="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44"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0" fillId="0" borderId="44" xfId="0" applyBorder="1" applyAlignment="1" applyProtection="1">
      <alignment horizontal="left"/>
      <protection/>
    </xf>
    <xf numFmtId="0" fontId="0" fillId="0" borderId="32" xfId="0" applyBorder="1" applyAlignment="1" applyProtection="1">
      <alignment horizontal="left"/>
      <protection/>
    </xf>
    <xf numFmtId="0" fontId="0" fillId="0" borderId="33" xfId="0" applyBorder="1" applyAlignment="1" applyProtection="1">
      <alignment horizontal="left"/>
      <protection/>
    </xf>
    <xf numFmtId="0" fontId="0" fillId="0" borderId="21" xfId="0" applyFill="1" applyBorder="1" applyAlignment="1" applyProtection="1">
      <alignment horizontal="left"/>
      <protection/>
    </xf>
    <xf numFmtId="0" fontId="0" fillId="0" borderId="22" xfId="0" applyFill="1" applyBorder="1" applyAlignment="1" applyProtection="1">
      <alignment horizontal="left"/>
      <protection/>
    </xf>
    <xf numFmtId="0" fontId="0" fillId="0" borderId="23" xfId="0" applyFill="1" applyBorder="1" applyAlignment="1" applyProtection="1">
      <alignment horizontal="left"/>
      <protection/>
    </xf>
    <xf numFmtId="0" fontId="0" fillId="0" borderId="45"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0" fillId="0" borderId="43" xfId="0" applyFill="1" applyBorder="1" applyAlignment="1" applyProtection="1">
      <alignment horizontal="left" vertical="center"/>
      <protection/>
    </xf>
    <xf numFmtId="0" fontId="0" fillId="0" borderId="44" xfId="0"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58" fillId="0" borderId="0" xfId="58" applyFill="1" applyBorder="1" applyAlignment="1" applyProtection="1">
      <alignment horizontal="left"/>
      <protection/>
    </xf>
    <xf numFmtId="0" fontId="58" fillId="0" borderId="53" xfId="58" applyFill="1" applyBorder="1" applyAlignment="1" applyProtection="1">
      <alignment horizontal="center" vertical="center"/>
      <protection/>
    </xf>
    <xf numFmtId="0" fontId="58" fillId="0" borderId="54" xfId="58" applyFill="1" applyBorder="1" applyAlignment="1" applyProtection="1">
      <alignment horizontal="center" vertical="center"/>
      <protection/>
    </xf>
    <xf numFmtId="174" fontId="6" fillId="19" borderId="51" xfId="0" applyNumberFormat="1" applyFont="1" applyFill="1" applyBorder="1" applyAlignment="1" applyProtection="1">
      <alignment horizontal="right" vertical="center"/>
      <protection locked="0"/>
    </xf>
    <xf numFmtId="174" fontId="6" fillId="19" borderId="46" xfId="0" applyNumberFormat="1" applyFont="1" applyFill="1" applyBorder="1" applyAlignment="1" applyProtection="1">
      <alignment horizontal="right" vertical="center"/>
      <protection locked="0"/>
    </xf>
    <xf numFmtId="0" fontId="14" fillId="0" borderId="53" xfId="58" applyFont="1" applyFill="1" applyBorder="1" applyAlignment="1" applyProtection="1">
      <alignment horizontal="left"/>
      <protection/>
    </xf>
    <xf numFmtId="0" fontId="14" fillId="0" borderId="54" xfId="58" applyFont="1" applyFill="1" applyBorder="1" applyAlignment="1" applyProtection="1">
      <alignment horizontal="left"/>
      <protection/>
    </xf>
    <xf numFmtId="0" fontId="14" fillId="0" borderId="27" xfId="58" applyFont="1" applyFill="1" applyBorder="1" applyAlignment="1" applyProtection="1">
      <alignment horizontal="left"/>
      <protection/>
    </xf>
    <xf numFmtId="174" fontId="14" fillId="19" borderId="51" xfId="58" applyNumberFormat="1" applyFont="1" applyFill="1" applyBorder="1" applyAlignment="1" applyProtection="1">
      <alignment horizontal="right" vertical="center"/>
      <protection locked="0"/>
    </xf>
    <xf numFmtId="174" fontId="14" fillId="19" borderId="47" xfId="58" applyNumberFormat="1" applyFont="1" applyFill="1" applyBorder="1" applyAlignment="1" applyProtection="1">
      <alignment horizontal="right" vertical="center"/>
      <protection locked="0"/>
    </xf>
    <xf numFmtId="0" fontId="14" fillId="0" borderId="65" xfId="58" applyFont="1" applyFill="1" applyBorder="1" applyAlignment="1" applyProtection="1">
      <alignment vertical="center" wrapText="1"/>
      <protection/>
    </xf>
    <xf numFmtId="0" fontId="14" fillId="0" borderId="66" xfId="58" applyFont="1" applyFill="1" applyBorder="1" applyAlignment="1" applyProtection="1">
      <alignment vertical="center" wrapText="1"/>
      <protection/>
    </xf>
    <xf numFmtId="0" fontId="14" fillId="0" borderId="0" xfId="58" applyFont="1" applyFill="1" applyBorder="1" applyAlignment="1" applyProtection="1">
      <alignment vertical="center" wrapText="1"/>
      <protection/>
    </xf>
    <xf numFmtId="0" fontId="14" fillId="0" borderId="14" xfId="58" applyFont="1" applyFill="1" applyBorder="1" applyAlignment="1" applyProtection="1">
      <alignment vertical="center" wrapText="1"/>
      <protection/>
    </xf>
    <xf numFmtId="172" fontId="6" fillId="19" borderId="46" xfId="0" applyNumberFormat="1" applyFont="1" applyFill="1" applyBorder="1" applyAlignment="1" applyProtection="1">
      <alignment horizontal="right" vertical="center"/>
      <protection locked="0"/>
    </xf>
    <xf numFmtId="172" fontId="6" fillId="19" borderId="67" xfId="0" applyNumberFormat="1" applyFont="1" applyFill="1" applyBorder="1" applyAlignment="1" applyProtection="1">
      <alignment horizontal="right" vertical="center"/>
      <protection locked="0"/>
    </xf>
    <xf numFmtId="172" fontId="11" fillId="19" borderId="46" xfId="0" applyNumberFormat="1" applyFont="1" applyFill="1" applyBorder="1" applyAlignment="1" applyProtection="1">
      <alignment horizontal="right" vertical="center"/>
      <protection locked="0"/>
    </xf>
    <xf numFmtId="0" fontId="6" fillId="19" borderId="32" xfId="0" applyFont="1" applyFill="1" applyBorder="1" applyAlignment="1" applyProtection="1">
      <alignment horizontal="right" vertical="center"/>
      <protection locked="0"/>
    </xf>
    <xf numFmtId="179" fontId="6" fillId="19" borderId="51" xfId="0" applyNumberFormat="1" applyFont="1" applyFill="1" applyBorder="1" applyAlignment="1" applyProtection="1">
      <alignment horizontal="right" vertical="center"/>
      <protection locked="0"/>
    </xf>
    <xf numFmtId="179" fontId="6" fillId="19" borderId="46"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center" vertical="center"/>
      <protection/>
    </xf>
    <xf numFmtId="0" fontId="21" fillId="0" borderId="68" xfId="0" applyFont="1" applyFill="1" applyBorder="1" applyAlignment="1" applyProtection="1">
      <alignment horizontal="center" vertical="center"/>
      <protection/>
    </xf>
    <xf numFmtId="0" fontId="0" fillId="0" borderId="69"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68" xfId="0" applyFont="1" applyFill="1" applyBorder="1" applyAlignment="1" applyProtection="1">
      <alignment horizontal="center"/>
      <protection/>
    </xf>
    <xf numFmtId="0" fontId="11" fillId="16" borderId="64" xfId="0" applyFont="1" applyFill="1" applyBorder="1" applyAlignment="1" applyProtection="1">
      <alignment horizontal="center" vertical="center" wrapText="1"/>
      <protection/>
    </xf>
    <xf numFmtId="0" fontId="11" fillId="16" borderId="37" xfId="0" applyFont="1" applyFill="1" applyBorder="1" applyAlignment="1" applyProtection="1">
      <alignment horizontal="center" vertical="center" wrapText="1"/>
      <protection/>
    </xf>
    <xf numFmtId="0" fontId="0" fillId="0" borderId="0" xfId="0" applyAlignment="1" applyProtection="1">
      <alignment/>
      <protection/>
    </xf>
    <xf numFmtId="0" fontId="21" fillId="0" borderId="13" xfId="0" applyFont="1" applyFill="1" applyBorder="1" applyAlignment="1" applyProtection="1">
      <alignment horizontal="center" vertical="center"/>
      <protection/>
    </xf>
    <xf numFmtId="0" fontId="21" fillId="0" borderId="49" xfId="0" applyFont="1" applyFill="1" applyBorder="1" applyAlignment="1" applyProtection="1">
      <alignment horizontal="center" vertical="center"/>
      <protection/>
    </xf>
    <xf numFmtId="0" fontId="18" fillId="19" borderId="53" xfId="0" applyFont="1" applyFill="1" applyBorder="1" applyAlignment="1" applyProtection="1">
      <alignment horizontal="center" vertical="center" wrapText="1"/>
      <protection/>
    </xf>
    <xf numFmtId="0" fontId="18" fillId="19" borderId="27" xfId="0" applyFont="1" applyFill="1" applyBorder="1" applyAlignment="1" applyProtection="1">
      <alignment horizontal="center" vertical="center" wrapText="1"/>
      <protection/>
    </xf>
    <xf numFmtId="0" fontId="21" fillId="0" borderId="15" xfId="0" applyFont="1" applyFill="1" applyBorder="1" applyAlignment="1" applyProtection="1">
      <alignment horizontal="center" vertical="center"/>
      <protection/>
    </xf>
    <xf numFmtId="0" fontId="21" fillId="0" borderId="70" xfId="0" applyFont="1" applyFill="1" applyBorder="1" applyAlignment="1" applyProtection="1">
      <alignment horizontal="center" vertical="center"/>
      <protection/>
    </xf>
    <xf numFmtId="0" fontId="0" fillId="0" borderId="71"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18" fillId="14" borderId="55" xfId="0" applyFont="1" applyFill="1" applyBorder="1" applyAlignment="1" applyProtection="1">
      <alignment horizontal="center"/>
      <protection/>
    </xf>
    <xf numFmtId="0" fontId="18" fillId="14" borderId="38" xfId="0" applyFont="1" applyFill="1" applyBorder="1" applyAlignment="1" applyProtection="1">
      <alignment horizontal="center"/>
      <protection/>
    </xf>
    <xf numFmtId="0" fontId="0" fillId="0" borderId="21"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14" xfId="0" applyBorder="1" applyAlignment="1" applyProtection="1">
      <alignment/>
      <protection/>
    </xf>
    <xf numFmtId="0" fontId="0" fillId="0" borderId="14" xfId="0" applyFont="1" applyFill="1" applyBorder="1" applyAlignment="1" applyProtection="1">
      <alignment/>
      <protection/>
    </xf>
    <xf numFmtId="0" fontId="0" fillId="33" borderId="0" xfId="0" applyFont="1" applyFill="1" applyAlignment="1" applyProtection="1">
      <alignment/>
      <protection/>
    </xf>
    <xf numFmtId="0" fontId="12" fillId="16" borderId="56" xfId="0" applyFont="1" applyFill="1" applyBorder="1" applyAlignment="1" applyProtection="1">
      <alignment horizontal="center" vertical="center" wrapText="1"/>
      <protection/>
    </xf>
    <xf numFmtId="0" fontId="12" fillId="16" borderId="57" xfId="0" applyFont="1" applyFill="1" applyBorder="1" applyAlignment="1" applyProtection="1">
      <alignment horizontal="center" vertical="center" wrapText="1"/>
      <protection/>
    </xf>
    <xf numFmtId="0" fontId="12" fillId="16" borderId="39" xfId="0" applyFont="1"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18" fillId="0" borderId="10" xfId="0" applyFont="1" applyFill="1" applyBorder="1" applyAlignment="1" applyProtection="1">
      <alignment horizontal="left" vertical="center" wrapText="1"/>
      <protection/>
    </xf>
    <xf numFmtId="0" fontId="27" fillId="0" borderId="11"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5"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27" fillId="0" borderId="17" xfId="0" applyFont="1" applyFill="1" applyBorder="1" applyAlignment="1" applyProtection="1">
      <alignment horizontal="left" vertical="center" wrapText="1"/>
      <protection/>
    </xf>
    <xf numFmtId="0" fontId="2" fillId="0" borderId="14" xfId="0" applyFont="1" applyFill="1" applyBorder="1" applyAlignment="1" applyProtection="1">
      <alignment horizontal="left"/>
      <protection/>
    </xf>
    <xf numFmtId="0" fontId="1" fillId="0" borderId="0" xfId="0" applyFont="1" applyFill="1" applyBorder="1" applyAlignment="1" applyProtection="1">
      <alignment vertical="center" wrapText="1"/>
      <protection/>
    </xf>
    <xf numFmtId="0" fontId="6" fillId="16" borderId="56" xfId="0" applyFont="1" applyFill="1" applyBorder="1" applyAlignment="1" applyProtection="1">
      <alignment horizontal="center" vertical="center" wrapText="1"/>
      <protection/>
    </xf>
    <xf numFmtId="0" fontId="6" fillId="16" borderId="57" xfId="0" applyFont="1" applyFill="1" applyBorder="1" applyAlignment="1" applyProtection="1">
      <alignment horizontal="center" vertical="center" wrapText="1"/>
      <protection/>
    </xf>
    <xf numFmtId="0" fontId="6" fillId="16" borderId="39" xfId="0" applyFont="1" applyFill="1" applyBorder="1" applyAlignment="1" applyProtection="1">
      <alignment horizontal="center" vertical="center" wrapText="1"/>
      <protection/>
    </xf>
    <xf numFmtId="0" fontId="0" fillId="0" borderId="0" xfId="0" applyFill="1" applyAlignment="1" applyProtection="1">
      <alignment/>
      <protection/>
    </xf>
    <xf numFmtId="0" fontId="15" fillId="0" borderId="34" xfId="0" applyFont="1" applyFill="1" applyBorder="1" applyAlignment="1" applyProtection="1">
      <alignment horizontal="left" vertical="center" wrapText="1"/>
      <protection/>
    </xf>
    <xf numFmtId="0" fontId="15" fillId="0" borderId="37" xfId="0" applyFont="1" applyFill="1" applyBorder="1" applyAlignment="1" applyProtection="1">
      <alignment horizontal="left" vertical="center" wrapText="1"/>
      <protection/>
    </xf>
    <xf numFmtId="0" fontId="1" fillId="0" borderId="41" xfId="0"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31"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5" fillId="0" borderId="72" xfId="0" applyFont="1" applyFill="1" applyBorder="1" applyAlignment="1" applyProtection="1">
      <alignment horizontal="left" vertical="center" wrapText="1"/>
      <protection/>
    </xf>
    <xf numFmtId="0" fontId="15" fillId="0" borderId="73" xfId="0" applyFont="1" applyFill="1" applyBorder="1" applyAlignment="1" applyProtection="1">
      <alignment horizontal="left" vertical="center" wrapText="1"/>
      <protection/>
    </xf>
    <xf numFmtId="0" fontId="15" fillId="0" borderId="35"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1" fillId="0" borderId="24" xfId="0" applyFont="1" applyFill="1" applyBorder="1" applyAlignment="1" applyProtection="1">
      <alignment horizontal="left" vertical="center" wrapText="1"/>
      <protection/>
    </xf>
    <xf numFmtId="0" fontId="1" fillId="0" borderId="42"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5" fillId="0" borderId="36" xfId="0" applyFont="1" applyFill="1" applyBorder="1" applyAlignment="1" applyProtection="1">
      <alignment horizontal="center" vertical="center" wrapText="1"/>
      <protection/>
    </xf>
    <xf numFmtId="0" fontId="1" fillId="0" borderId="21"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wrapText="1"/>
      <protection/>
    </xf>
    <xf numFmtId="0" fontId="1" fillId="0" borderId="44" xfId="0" applyFont="1" applyFill="1" applyBorder="1" applyAlignment="1" applyProtection="1">
      <alignment horizontal="left" vertical="center" wrapText="1"/>
      <protection/>
    </xf>
    <xf numFmtId="0" fontId="1" fillId="0" borderId="33" xfId="0" applyFont="1" applyFill="1" applyBorder="1" applyAlignment="1" applyProtection="1">
      <alignment horizontal="left" vertical="center" wrapText="1"/>
      <protection/>
    </xf>
    <xf numFmtId="0" fontId="1" fillId="0" borderId="50" xfId="0" applyFont="1" applyFill="1" applyBorder="1" applyAlignment="1" applyProtection="1">
      <alignment horizontal="left" vertical="center" wrapText="1"/>
      <protection/>
    </xf>
    <xf numFmtId="0" fontId="1" fillId="0" borderId="52" xfId="0" applyFont="1" applyFill="1" applyBorder="1" applyAlignment="1" applyProtection="1">
      <alignment horizontal="left" vertical="center" wrapText="1"/>
      <protection/>
    </xf>
    <xf numFmtId="0" fontId="0" fillId="0" borderId="26" xfId="0" applyFill="1" applyBorder="1" applyAlignment="1" applyProtection="1">
      <alignment vertical="center"/>
      <protection/>
    </xf>
    <xf numFmtId="0" fontId="1" fillId="0" borderId="27" xfId="0" applyFont="1" applyFill="1" applyBorder="1" applyAlignment="1" applyProtection="1">
      <alignment vertical="center" wrapText="1"/>
      <protection/>
    </xf>
    <xf numFmtId="0" fontId="0" fillId="0" borderId="35" xfId="0" applyFill="1" applyBorder="1" applyAlignment="1" applyProtection="1">
      <alignment vertical="center"/>
      <protection/>
    </xf>
    <xf numFmtId="0" fontId="1" fillId="0" borderId="38" xfId="0" applyFont="1" applyFill="1" applyBorder="1" applyAlignment="1" applyProtection="1">
      <alignment vertical="center" wrapText="1"/>
      <protection/>
    </xf>
    <xf numFmtId="0" fontId="1" fillId="0" borderId="36" xfId="0" applyFont="1" applyFill="1" applyBorder="1" applyAlignment="1" applyProtection="1">
      <alignment horizontal="left" vertical="center" wrapText="1"/>
      <protection/>
    </xf>
    <xf numFmtId="0" fontId="1" fillId="0" borderId="29" xfId="0" applyFont="1" applyFill="1" applyBorder="1" applyAlignment="1" applyProtection="1">
      <alignment horizontal="left" vertical="center" wrapText="1"/>
      <protection/>
    </xf>
    <xf numFmtId="0" fontId="1" fillId="0" borderId="30" xfId="0" applyFont="1" applyFill="1" applyBorder="1" applyAlignment="1" applyProtection="1">
      <alignment horizontal="left" vertical="center" wrapText="1"/>
      <protection/>
    </xf>
    <xf numFmtId="0" fontId="1" fillId="0" borderId="39" xfId="0" applyFont="1"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center" wrapText="1"/>
      <protection/>
    </xf>
    <xf numFmtId="0" fontId="1" fillId="0" borderId="18" xfId="0" applyFont="1" applyFill="1" applyBorder="1" applyAlignment="1" applyProtection="1">
      <alignment horizontal="left" vertical="center" wrapText="1"/>
      <protection/>
    </xf>
    <xf numFmtId="0" fontId="1" fillId="0" borderId="32" xfId="0" applyFont="1" applyFill="1" applyBorder="1" applyAlignment="1" applyProtection="1">
      <alignment horizontal="left" vertical="center" wrapText="1"/>
      <protection/>
    </xf>
    <xf numFmtId="0" fontId="1" fillId="0" borderId="20" xfId="0" applyFont="1" applyFill="1" applyBorder="1" applyAlignment="1" applyProtection="1">
      <alignment horizontal="left" vertical="center" wrapText="1"/>
      <protection/>
    </xf>
    <xf numFmtId="0" fontId="1" fillId="0" borderId="45" xfId="0" applyFont="1" applyFill="1" applyBorder="1" applyAlignment="1" applyProtection="1">
      <alignment horizontal="left" vertical="center" wrapText="1"/>
      <protection/>
    </xf>
    <xf numFmtId="0" fontId="1" fillId="0" borderId="42" xfId="0" applyFont="1" applyFill="1" applyBorder="1" applyAlignment="1" applyProtection="1">
      <alignment horizontal="left" vertical="center" wrapText="1"/>
      <protection/>
    </xf>
    <xf numFmtId="0" fontId="1" fillId="0" borderId="43"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16" borderId="56" xfId="0" applyFont="1" applyFill="1" applyBorder="1" applyAlignment="1" applyProtection="1">
      <alignment horizontal="center" vertical="center" wrapText="1"/>
      <protection/>
    </xf>
    <xf numFmtId="0" fontId="1" fillId="16" borderId="57" xfId="0" applyFont="1" applyFill="1" applyBorder="1" applyAlignment="1" applyProtection="1">
      <alignment horizontal="center" vertical="center" wrapText="1"/>
      <protection/>
    </xf>
    <xf numFmtId="0" fontId="1" fillId="16" borderId="39"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0" fillId="14" borderId="21" xfId="0" applyFill="1" applyBorder="1" applyAlignment="1" applyProtection="1">
      <alignment horizontal="center"/>
      <protection/>
    </xf>
    <xf numFmtId="0" fontId="0" fillId="14" borderId="22" xfId="0" applyFill="1" applyBorder="1" applyAlignment="1" applyProtection="1">
      <alignment horizontal="center"/>
      <protection/>
    </xf>
    <xf numFmtId="6" fontId="0" fillId="14" borderId="22" xfId="0" applyNumberFormat="1" applyFill="1" applyBorder="1" applyAlignment="1" applyProtection="1">
      <alignment horizontal="center"/>
      <protection/>
    </xf>
    <xf numFmtId="0" fontId="0" fillId="14" borderId="23" xfId="0" applyFill="1" applyBorder="1" applyAlignment="1" applyProtection="1">
      <alignment horizontal="center"/>
      <protection/>
    </xf>
    <xf numFmtId="0" fontId="0" fillId="14" borderId="44" xfId="0" applyFill="1" applyBorder="1" applyAlignment="1" applyProtection="1">
      <alignment horizontal="center"/>
      <protection/>
    </xf>
    <xf numFmtId="0" fontId="0" fillId="14" borderId="32" xfId="0" applyFill="1" applyBorder="1" applyAlignment="1" applyProtection="1">
      <alignment horizontal="center"/>
      <protection/>
    </xf>
    <xf numFmtId="10" fontId="0" fillId="14" borderId="32" xfId="0" applyNumberFormat="1" applyFill="1" applyBorder="1" applyAlignment="1" applyProtection="1">
      <alignment horizontal="center"/>
      <protection/>
    </xf>
    <xf numFmtId="0" fontId="0" fillId="14" borderId="33" xfId="0" applyFill="1" applyBorder="1" applyAlignment="1" applyProtection="1">
      <alignment horizontal="center"/>
      <protection/>
    </xf>
    <xf numFmtId="0" fontId="0" fillId="14" borderId="45" xfId="0" applyFill="1" applyBorder="1" applyAlignment="1" applyProtection="1">
      <alignment horizontal="center"/>
      <protection/>
    </xf>
    <xf numFmtId="0" fontId="0" fillId="14" borderId="42" xfId="0" applyFill="1" applyBorder="1" applyAlignment="1" applyProtection="1">
      <alignment horizontal="center"/>
      <protection/>
    </xf>
    <xf numFmtId="0" fontId="0" fillId="14" borderId="43" xfId="0" applyFill="1" applyBorder="1" applyAlignment="1" applyProtection="1">
      <alignment horizontal="center"/>
      <protection/>
    </xf>
    <xf numFmtId="0" fontId="2" fillId="0" borderId="14" xfId="0" applyFont="1" applyFill="1" applyBorder="1" applyAlignment="1" applyProtection="1">
      <alignment/>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1" fillId="0" borderId="21" xfId="0" applyFont="1" applyFill="1" applyBorder="1" applyAlignment="1" applyProtection="1">
      <alignment horizontal="center" wrapText="1"/>
      <protection/>
    </xf>
    <xf numFmtId="0" fontId="1" fillId="0" borderId="22" xfId="0" applyFont="1" applyFill="1" applyBorder="1" applyAlignment="1" applyProtection="1">
      <alignment horizontal="center" wrapText="1"/>
      <protection/>
    </xf>
    <xf numFmtId="173" fontId="1" fillId="0" borderId="21" xfId="0" applyNumberFormat="1" applyFont="1" applyFill="1" applyBorder="1" applyAlignment="1" applyProtection="1">
      <alignment horizontal="right" vertical="center"/>
      <protection/>
    </xf>
    <xf numFmtId="173" fontId="1" fillId="0" borderId="22" xfId="0" applyNumberFormat="1" applyFont="1" applyFill="1" applyBorder="1" applyAlignment="1" applyProtection="1">
      <alignment horizontal="right" vertical="center"/>
      <protection/>
    </xf>
    <xf numFmtId="173" fontId="1" fillId="0" borderId="23" xfId="0" applyNumberFormat="1" applyFont="1" applyFill="1" applyBorder="1" applyAlignment="1" applyProtection="1">
      <alignment horizontal="right" vertical="center"/>
      <protection/>
    </xf>
    <xf numFmtId="0" fontId="1" fillId="0" borderId="44" xfId="0" applyFont="1" applyFill="1" applyBorder="1" applyAlignment="1" applyProtection="1">
      <alignment horizontal="center" wrapText="1"/>
      <protection/>
    </xf>
    <xf numFmtId="0" fontId="1" fillId="0" borderId="32" xfId="0" applyFont="1" applyFill="1" applyBorder="1" applyAlignment="1" applyProtection="1">
      <alignment horizontal="center" wrapText="1"/>
      <protection/>
    </xf>
    <xf numFmtId="173" fontId="1" fillId="0" borderId="44" xfId="0" applyNumberFormat="1" applyFont="1" applyFill="1" applyBorder="1" applyAlignment="1" applyProtection="1">
      <alignment horizontal="right" vertical="center"/>
      <protection/>
    </xf>
    <xf numFmtId="173" fontId="1" fillId="0" borderId="32" xfId="0" applyNumberFormat="1" applyFont="1" applyFill="1" applyBorder="1" applyAlignment="1" applyProtection="1">
      <alignment horizontal="right" vertical="center"/>
      <protection/>
    </xf>
    <xf numFmtId="173" fontId="1" fillId="0" borderId="33" xfId="0" applyNumberFormat="1" applyFont="1" applyFill="1" applyBorder="1" applyAlignment="1" applyProtection="1">
      <alignment horizontal="right" vertical="center"/>
      <protection/>
    </xf>
    <xf numFmtId="3" fontId="1" fillId="0" borderId="44" xfId="0" applyNumberFormat="1" applyFont="1" applyFill="1" applyBorder="1" applyAlignment="1" applyProtection="1">
      <alignment horizontal="right" vertical="center"/>
      <protection/>
    </xf>
    <xf numFmtId="3" fontId="1" fillId="0" borderId="32" xfId="0" applyNumberFormat="1" applyFont="1" applyFill="1" applyBorder="1" applyAlignment="1" applyProtection="1">
      <alignment horizontal="right" vertical="center"/>
      <protection/>
    </xf>
    <xf numFmtId="3" fontId="1" fillId="0" borderId="33" xfId="0" applyNumberFormat="1" applyFont="1" applyFill="1" applyBorder="1" applyAlignment="1" applyProtection="1">
      <alignment horizontal="right" vertical="center"/>
      <protection/>
    </xf>
    <xf numFmtId="0" fontId="1" fillId="0" borderId="45" xfId="0" applyFont="1" applyFill="1" applyBorder="1" applyAlignment="1" applyProtection="1">
      <alignment horizontal="center" wrapText="1"/>
      <protection/>
    </xf>
    <xf numFmtId="0" fontId="1" fillId="0" borderId="42" xfId="0" applyFont="1" applyFill="1" applyBorder="1" applyAlignment="1" applyProtection="1">
      <alignment horizontal="center" wrapText="1"/>
      <protection/>
    </xf>
    <xf numFmtId="3" fontId="1" fillId="0" borderId="45" xfId="0" applyNumberFormat="1" applyFont="1" applyFill="1" applyBorder="1" applyAlignment="1" applyProtection="1">
      <alignment horizontal="right" vertical="center"/>
      <protection/>
    </xf>
    <xf numFmtId="3" fontId="1" fillId="0" borderId="42" xfId="0" applyNumberFormat="1" applyFont="1" applyFill="1" applyBorder="1" applyAlignment="1" applyProtection="1">
      <alignment horizontal="right" vertical="center"/>
      <protection/>
    </xf>
    <xf numFmtId="3" fontId="1" fillId="0" borderId="43"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center" wrapText="1"/>
      <protection/>
    </xf>
    <xf numFmtId="3" fontId="1"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6" fillId="16" borderId="56" xfId="0" applyFont="1" applyFill="1" applyBorder="1" applyAlignment="1" applyProtection="1">
      <alignment horizontal="center"/>
      <protection/>
    </xf>
    <xf numFmtId="0" fontId="6" fillId="16" borderId="57" xfId="0" applyFont="1" applyFill="1" applyBorder="1" applyAlignment="1" applyProtection="1">
      <alignment horizontal="center"/>
      <protection/>
    </xf>
    <xf numFmtId="0" fontId="6" fillId="16" borderId="39" xfId="0" applyFont="1" applyFill="1" applyBorder="1" applyAlignment="1" applyProtection="1">
      <alignment horizontal="center"/>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5" fillId="33" borderId="0" xfId="0" applyFont="1" applyFill="1" applyAlignment="1" applyProtection="1">
      <alignment/>
      <protection/>
    </xf>
    <xf numFmtId="0" fontId="1" fillId="19" borderId="74" xfId="0" applyFont="1" applyFill="1" applyBorder="1" applyAlignment="1" applyProtection="1">
      <alignment horizontal="right" vertical="center" wrapText="1"/>
      <protection locked="0"/>
    </xf>
    <xf numFmtId="0" fontId="1" fillId="19" borderId="47" xfId="0" applyFont="1" applyFill="1" applyBorder="1" applyAlignment="1" applyProtection="1">
      <alignment horizontal="right" vertical="center" wrapText="1"/>
      <protection locked="0"/>
    </xf>
    <xf numFmtId="0" fontId="1" fillId="19" borderId="59" xfId="0" applyFont="1" applyFill="1" applyBorder="1" applyAlignment="1" applyProtection="1">
      <alignment horizontal="right" vertical="center" wrapText="1"/>
      <protection locked="0"/>
    </xf>
    <xf numFmtId="0" fontId="1" fillId="19" borderId="31" xfId="0" applyFont="1" applyFill="1" applyBorder="1" applyAlignment="1" applyProtection="1">
      <alignment horizontal="right" vertical="center" wrapText="1"/>
      <protection locked="0"/>
    </xf>
    <xf numFmtId="0" fontId="1" fillId="19" borderId="32" xfId="0" applyFont="1" applyFill="1" applyBorder="1" applyAlignment="1" applyProtection="1">
      <alignment horizontal="right" vertical="center" wrapText="1"/>
      <protection locked="0"/>
    </xf>
    <xf numFmtId="0" fontId="1" fillId="19" borderId="33" xfId="0" applyFont="1" applyFill="1" applyBorder="1" applyAlignment="1" applyProtection="1">
      <alignment horizontal="right" vertical="center" wrapText="1"/>
      <protection locked="0"/>
    </xf>
    <xf numFmtId="0" fontId="1" fillId="19" borderId="24" xfId="0" applyFont="1" applyFill="1" applyBorder="1" applyAlignment="1" applyProtection="1">
      <alignment horizontal="right" vertical="center" wrapText="1"/>
      <protection locked="0"/>
    </xf>
    <xf numFmtId="0" fontId="1" fillId="19" borderId="42" xfId="0" applyFont="1" applyFill="1" applyBorder="1" applyAlignment="1" applyProtection="1">
      <alignment horizontal="right" vertical="center" wrapText="1"/>
      <protection locked="0"/>
    </xf>
    <xf numFmtId="0" fontId="1" fillId="19" borderId="43" xfId="0" applyFont="1" applyFill="1" applyBorder="1" applyAlignment="1" applyProtection="1">
      <alignment horizontal="right" vertical="center" wrapText="1"/>
      <protection locked="0"/>
    </xf>
    <xf numFmtId="1" fontId="21" fillId="17" borderId="40" xfId="0" applyNumberFormat="1" applyFont="1" applyFill="1" applyBorder="1" applyAlignment="1" applyProtection="1">
      <alignment horizontal="center" vertical="center"/>
      <protection locked="0"/>
    </xf>
    <xf numFmtId="1" fontId="21" fillId="17" borderId="60" xfId="0" applyNumberFormat="1" applyFont="1" applyFill="1" applyBorder="1" applyAlignment="1" applyProtection="1">
      <alignment horizontal="center" vertical="center"/>
      <protection locked="0"/>
    </xf>
    <xf numFmtId="1" fontId="21" fillId="17" borderId="61" xfId="0" applyNumberFormat="1" applyFont="1" applyFill="1" applyBorder="1" applyAlignment="1" applyProtection="1">
      <alignment horizontal="center" vertical="center"/>
      <protection locked="0"/>
    </xf>
    <xf numFmtId="0" fontId="0" fillId="0" borderId="13" xfId="0" applyBorder="1" applyAlignment="1" applyProtection="1">
      <alignment/>
      <protection/>
    </xf>
    <xf numFmtId="0" fontId="0" fillId="0" borderId="0" xfId="0" applyBorder="1" applyAlignment="1" applyProtection="1">
      <alignment/>
      <protection/>
    </xf>
    <xf numFmtId="0" fontId="18" fillId="19" borderId="34" xfId="0" applyFont="1" applyFill="1" applyBorder="1" applyAlignment="1" applyProtection="1">
      <alignment horizontal="left" vertical="center" wrapText="1"/>
      <protection locked="0"/>
    </xf>
    <xf numFmtId="0" fontId="18" fillId="19" borderId="64" xfId="0" applyFont="1" applyFill="1" applyBorder="1" applyAlignment="1" applyProtection="1">
      <alignment horizontal="left" vertical="center" wrapText="1"/>
      <protection locked="0"/>
    </xf>
    <xf numFmtId="0" fontId="18" fillId="19" borderId="37" xfId="0" applyFont="1" applyFill="1" applyBorder="1" applyAlignment="1" applyProtection="1">
      <alignment horizontal="left" vertical="center" wrapText="1"/>
      <protection locked="0"/>
    </xf>
    <xf numFmtId="0" fontId="15" fillId="19" borderId="44" xfId="0" applyFont="1" applyFill="1" applyBorder="1" applyAlignment="1" applyProtection="1">
      <alignment horizontal="center" vertical="center" wrapText="1"/>
      <protection locked="0"/>
    </xf>
    <xf numFmtId="0" fontId="15" fillId="19" borderId="32" xfId="0" applyFont="1" applyFill="1" applyBorder="1" applyAlignment="1" applyProtection="1">
      <alignment horizontal="center" vertical="center" wrapText="1"/>
      <protection locked="0"/>
    </xf>
    <xf numFmtId="0" fontId="15" fillId="19" borderId="33" xfId="0" applyFont="1" applyFill="1" applyBorder="1" applyAlignment="1" applyProtection="1">
      <alignment horizontal="center" vertical="center" wrapText="1"/>
      <protection locked="0"/>
    </xf>
    <xf numFmtId="0" fontId="15" fillId="19" borderId="45" xfId="0" applyFont="1" applyFill="1" applyBorder="1" applyAlignment="1" applyProtection="1">
      <alignment horizontal="center" vertical="center" wrapText="1"/>
      <protection locked="0"/>
    </xf>
    <xf numFmtId="0" fontId="15" fillId="19" borderId="42" xfId="0" applyFont="1" applyFill="1" applyBorder="1" applyAlignment="1" applyProtection="1">
      <alignment horizontal="center" vertical="center" wrapText="1"/>
      <protection locked="0"/>
    </xf>
    <xf numFmtId="0" fontId="15" fillId="19" borderId="43" xfId="0" applyFont="1" applyFill="1" applyBorder="1" applyAlignment="1" applyProtection="1">
      <alignment horizontal="center" vertical="center" wrapText="1"/>
      <protection locked="0"/>
    </xf>
    <xf numFmtId="0" fontId="21" fillId="16" borderId="56" xfId="0" applyFont="1" applyFill="1" applyBorder="1" applyAlignment="1" applyProtection="1">
      <alignment horizontal="center" vertical="center" wrapText="1"/>
      <protection/>
    </xf>
    <xf numFmtId="0" fontId="21" fillId="16" borderId="57" xfId="0" applyFont="1" applyFill="1" applyBorder="1" applyAlignment="1" applyProtection="1">
      <alignment horizontal="center" vertical="center" wrapText="1"/>
      <protection/>
    </xf>
    <xf numFmtId="0" fontId="21" fillId="16" borderId="39" xfId="0" applyFont="1" applyFill="1" applyBorder="1" applyAlignment="1" applyProtection="1">
      <alignment horizontal="center" vertical="center" wrapText="1"/>
      <protection/>
    </xf>
    <xf numFmtId="0" fontId="0" fillId="33" borderId="10" xfId="0" applyFill="1" applyBorder="1" applyAlignment="1" applyProtection="1">
      <alignment horizontal="left" vertical="center" wrapText="1"/>
      <protection/>
    </xf>
    <xf numFmtId="0" fontId="0" fillId="33" borderId="11" xfId="0" applyFill="1" applyBorder="1" applyAlignment="1" applyProtection="1">
      <alignment horizontal="left" vertical="center" wrapText="1"/>
      <protection/>
    </xf>
    <xf numFmtId="0" fontId="0" fillId="33" borderId="12" xfId="0" applyFill="1" applyBorder="1" applyAlignment="1" applyProtection="1">
      <alignment horizontal="left" vertical="center" wrapText="1"/>
      <protection/>
    </xf>
    <xf numFmtId="0" fontId="0" fillId="33" borderId="13" xfId="0" applyFill="1" applyBorder="1" applyAlignment="1" applyProtection="1">
      <alignment horizontal="left" vertical="center" wrapText="1"/>
      <protection/>
    </xf>
    <xf numFmtId="0" fontId="0" fillId="33" borderId="0" xfId="0" applyFill="1" applyBorder="1" applyAlignment="1" applyProtection="1">
      <alignment horizontal="left" vertical="center" wrapText="1"/>
      <protection/>
    </xf>
    <xf numFmtId="0" fontId="0" fillId="33" borderId="14" xfId="0" applyFill="1" applyBorder="1" applyAlignment="1" applyProtection="1">
      <alignment horizontal="left" vertical="center" wrapText="1"/>
      <protection/>
    </xf>
    <xf numFmtId="0" fontId="0" fillId="33" borderId="15" xfId="0" applyFill="1" applyBorder="1" applyAlignment="1" applyProtection="1">
      <alignment horizontal="left" vertical="center" wrapText="1"/>
      <protection/>
    </xf>
    <xf numFmtId="0" fontId="0" fillId="33" borderId="16" xfId="0" applyFill="1" applyBorder="1" applyAlignment="1" applyProtection="1">
      <alignment horizontal="left" vertical="center" wrapText="1"/>
      <protection/>
    </xf>
    <xf numFmtId="0" fontId="0" fillId="33" borderId="17" xfId="0"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13"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protection/>
    </xf>
    <xf numFmtId="0" fontId="18" fillId="0" borderId="15"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2" fillId="0" borderId="14" xfId="0" applyFont="1" applyFill="1" applyBorder="1" applyAlignment="1" applyProtection="1">
      <alignment/>
      <protection/>
    </xf>
    <xf numFmtId="0" fontId="2" fillId="0" borderId="0"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14" borderId="34" xfId="0" applyFont="1" applyFill="1" applyBorder="1" applyAlignment="1" applyProtection="1">
      <alignment horizontal="center"/>
      <protection/>
    </xf>
    <xf numFmtId="0" fontId="15" fillId="14" borderId="64" xfId="0" applyFont="1" applyFill="1" applyBorder="1" applyAlignment="1" applyProtection="1">
      <alignment horizontal="center"/>
      <protection/>
    </xf>
    <xf numFmtId="0" fontId="15" fillId="14" borderId="41" xfId="0" applyFont="1" applyFill="1" applyBorder="1" applyAlignment="1" applyProtection="1">
      <alignment horizontal="center"/>
      <protection/>
    </xf>
    <xf numFmtId="172" fontId="1" fillId="14" borderId="75" xfId="0" applyNumberFormat="1" applyFont="1" applyFill="1" applyBorder="1" applyAlignment="1" applyProtection="1">
      <alignment horizontal="center"/>
      <protection/>
    </xf>
    <xf numFmtId="172" fontId="1" fillId="14" borderId="64" xfId="0" applyNumberFormat="1" applyFont="1" applyFill="1" applyBorder="1" applyAlignment="1" applyProtection="1">
      <alignment horizontal="center"/>
      <protection/>
    </xf>
    <xf numFmtId="172" fontId="1" fillId="14" borderId="37" xfId="0" applyNumberFormat="1" applyFont="1" applyFill="1" applyBorder="1" applyAlignment="1" applyProtection="1">
      <alignment horizontal="center"/>
      <protection/>
    </xf>
    <xf numFmtId="184" fontId="2" fillId="0" borderId="0" xfId="0" applyNumberFormat="1"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15" fillId="14" borderId="26" xfId="0" applyFont="1" applyFill="1" applyBorder="1" applyAlignment="1" applyProtection="1">
      <alignment horizontal="center"/>
      <protection/>
    </xf>
    <xf numFmtId="0" fontId="15" fillId="14" borderId="54" xfId="0" applyFont="1" applyFill="1" applyBorder="1" applyAlignment="1" applyProtection="1">
      <alignment horizontal="center"/>
      <protection/>
    </xf>
    <xf numFmtId="0" fontId="15" fillId="14" borderId="31" xfId="0" applyFont="1" applyFill="1" applyBorder="1" applyAlignment="1" applyProtection="1">
      <alignment horizontal="center"/>
      <protection/>
    </xf>
    <xf numFmtId="179" fontId="0" fillId="14" borderId="53" xfId="0" applyNumberFormat="1" applyFont="1" applyFill="1" applyBorder="1" applyAlignment="1" applyProtection="1">
      <alignment horizontal="center"/>
      <protection/>
    </xf>
    <xf numFmtId="179" fontId="0" fillId="14" borderId="54" xfId="0" applyNumberFormat="1" applyFont="1" applyFill="1" applyBorder="1" applyAlignment="1" applyProtection="1">
      <alignment horizontal="center"/>
      <protection/>
    </xf>
    <xf numFmtId="179" fontId="0" fillId="14" borderId="27" xfId="0" applyNumberFormat="1" applyFont="1" applyFill="1" applyBorder="1" applyAlignment="1" applyProtection="1">
      <alignment horizontal="center"/>
      <protection/>
    </xf>
    <xf numFmtId="184" fontId="2" fillId="0" borderId="0" xfId="0" applyNumberFormat="1" applyFont="1" applyFill="1" applyBorder="1" applyAlignment="1" applyProtection="1">
      <alignment horizontal="center"/>
      <protection/>
    </xf>
    <xf numFmtId="2" fontId="0" fillId="14" borderId="53" xfId="0" applyNumberFormat="1" applyFont="1" applyFill="1" applyBorder="1" applyAlignment="1" applyProtection="1">
      <alignment horizontal="center"/>
      <protection/>
    </xf>
    <xf numFmtId="2" fontId="0" fillId="14" borderId="54" xfId="0" applyNumberFormat="1" applyFont="1" applyFill="1" applyBorder="1" applyAlignment="1" applyProtection="1">
      <alignment horizontal="center"/>
      <protection/>
    </xf>
    <xf numFmtId="2" fontId="0" fillId="14" borderId="27" xfId="0" applyNumberFormat="1" applyFont="1" applyFill="1" applyBorder="1" applyAlignment="1" applyProtection="1">
      <alignment horizontal="center"/>
      <protection/>
    </xf>
    <xf numFmtId="0" fontId="2" fillId="0" borderId="0" xfId="0" applyFont="1" applyFill="1" applyBorder="1" applyAlignment="1" applyProtection="1">
      <alignment horizontal="left"/>
      <protection/>
    </xf>
    <xf numFmtId="1" fontId="0" fillId="14" borderId="53" xfId="0" applyNumberFormat="1" applyFont="1" applyFill="1" applyBorder="1" applyAlignment="1" applyProtection="1">
      <alignment horizontal="center"/>
      <protection/>
    </xf>
    <xf numFmtId="1" fontId="0" fillId="14" borderId="54" xfId="0" applyNumberFormat="1" applyFont="1" applyFill="1" applyBorder="1" applyAlignment="1" applyProtection="1">
      <alignment horizontal="center"/>
      <protection/>
    </xf>
    <xf numFmtId="1" fontId="0" fillId="14" borderId="27"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15" fillId="14" borderId="35" xfId="0" applyFont="1" applyFill="1" applyBorder="1" applyAlignment="1" applyProtection="1">
      <alignment horizontal="center"/>
      <protection/>
    </xf>
    <xf numFmtId="0" fontId="15" fillId="14" borderId="55" xfId="0" applyFont="1" applyFill="1" applyBorder="1" applyAlignment="1" applyProtection="1">
      <alignment horizontal="center"/>
      <protection/>
    </xf>
    <xf numFmtId="0" fontId="15" fillId="14" borderId="24" xfId="0" applyFont="1" applyFill="1" applyBorder="1" applyAlignment="1" applyProtection="1">
      <alignment horizontal="center"/>
      <protection/>
    </xf>
    <xf numFmtId="0" fontId="0" fillId="14" borderId="76" xfId="0" applyFont="1" applyFill="1" applyBorder="1" applyAlignment="1" applyProtection="1">
      <alignment horizontal="center"/>
      <protection/>
    </xf>
    <xf numFmtId="0" fontId="0" fillId="14" borderId="55" xfId="0" applyFont="1" applyFill="1" applyBorder="1" applyAlignment="1" applyProtection="1">
      <alignment horizontal="center"/>
      <protection/>
    </xf>
    <xf numFmtId="0" fontId="0" fillId="14" borderId="38"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14" xfId="0" applyFont="1" applyFill="1" applyBorder="1" applyAlignment="1" applyProtection="1">
      <alignment/>
      <protection/>
    </xf>
    <xf numFmtId="0" fontId="19" fillId="0" borderId="0" xfId="0" applyFont="1" applyFill="1" applyBorder="1" applyAlignment="1" applyProtection="1">
      <alignment/>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0" fillId="33" borderId="0" xfId="0" applyFill="1" applyBorder="1" applyAlignment="1" applyProtection="1">
      <alignment horizontal="righ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wrapText="1"/>
      <protection/>
    </xf>
    <xf numFmtId="0" fontId="0" fillId="0" borderId="11" xfId="0"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0" fillId="0" borderId="11" xfId="0" applyFill="1" applyBorder="1" applyAlignment="1" applyProtection="1">
      <alignment horizontal="right" vertical="center"/>
      <protection/>
    </xf>
    <xf numFmtId="0" fontId="0" fillId="0" borderId="12" xfId="0" applyFill="1" applyBorder="1" applyAlignment="1" applyProtection="1">
      <alignment vertical="center"/>
      <protection/>
    </xf>
    <xf numFmtId="0" fontId="0" fillId="0" borderId="53" xfId="0" applyFill="1" applyBorder="1" applyAlignment="1" applyProtection="1">
      <alignment horizontal="left" vertical="center"/>
      <protection/>
    </xf>
    <xf numFmtId="0" fontId="0" fillId="0" borderId="54"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0" fillId="0" borderId="53" xfId="0" applyFill="1" applyBorder="1" applyAlignment="1" applyProtection="1">
      <alignment horizontal="right" vertical="center"/>
      <protection/>
    </xf>
    <xf numFmtId="0" fontId="0" fillId="0" borderId="54" xfId="0" applyFill="1" applyBorder="1" applyAlignment="1" applyProtection="1">
      <alignment horizontal="right" vertical="center"/>
      <protection/>
    </xf>
    <xf numFmtId="14" fontId="0" fillId="0" borderId="31"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18" fillId="0" borderId="0" xfId="0" applyFont="1" applyFill="1" applyBorder="1" applyAlignment="1" applyProtection="1">
      <alignment horizontal="left" vertical="center" wrapText="1"/>
      <protection/>
    </xf>
    <xf numFmtId="0" fontId="0" fillId="0" borderId="0" xfId="0" applyFill="1" applyBorder="1" applyAlignment="1" applyProtection="1">
      <alignment horizontal="right" vertical="center"/>
      <protection/>
    </xf>
    <xf numFmtId="0" fontId="12" fillId="16" borderId="56" xfId="0" applyFont="1" applyFill="1" applyBorder="1" applyAlignment="1" applyProtection="1">
      <alignment horizontal="center" vertical="center"/>
      <protection/>
    </xf>
    <xf numFmtId="0" fontId="12" fillId="16" borderId="57" xfId="0" applyFont="1" applyFill="1" applyBorder="1" applyAlignment="1" applyProtection="1">
      <alignment horizontal="center" vertical="center"/>
      <protection/>
    </xf>
    <xf numFmtId="0" fontId="12" fillId="16" borderId="39"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20" fillId="0" borderId="0" xfId="0" applyFont="1" applyFill="1" applyBorder="1" applyAlignment="1" applyProtection="1">
      <alignment vertical="center" textRotation="90" wrapText="1"/>
      <protection/>
    </xf>
    <xf numFmtId="0" fontId="15" fillId="0" borderId="40" xfId="0" applyFont="1" applyFill="1" applyBorder="1" applyAlignment="1" applyProtection="1">
      <alignment horizontal="center" vertical="center" wrapText="1"/>
      <protection/>
    </xf>
    <xf numFmtId="0" fontId="15" fillId="0" borderId="77" xfId="0" applyFont="1" applyFill="1" applyBorder="1" applyAlignment="1" applyProtection="1">
      <alignment horizontal="center" vertical="center"/>
      <protection/>
    </xf>
    <xf numFmtId="0" fontId="15" fillId="0" borderId="78" xfId="0" applyFont="1" applyFill="1" applyBorder="1" applyAlignment="1" applyProtection="1">
      <alignment horizontal="center" vertical="center"/>
      <protection/>
    </xf>
    <xf numFmtId="0" fontId="15" fillId="0" borderId="79" xfId="0" applyFont="1" applyFill="1" applyBorder="1" applyAlignment="1" applyProtection="1">
      <alignment horizontal="center" vertical="center"/>
      <protection/>
    </xf>
    <xf numFmtId="0" fontId="21" fillId="0" borderId="40" xfId="0" applyFont="1" applyFill="1" applyBorder="1" applyAlignment="1" applyProtection="1">
      <alignment horizontal="center" vertical="center" wrapText="1"/>
      <protection/>
    </xf>
    <xf numFmtId="0" fontId="0" fillId="0" borderId="64" xfId="0" applyFill="1" applyBorder="1" applyAlignment="1" applyProtection="1">
      <alignment horizontal="left" vertical="center" wrapText="1"/>
      <protection/>
    </xf>
    <xf numFmtId="0" fontId="18" fillId="0" borderId="34" xfId="0" applyFont="1" applyFill="1" applyBorder="1" applyAlignment="1" applyProtection="1">
      <alignment horizontal="left" vertical="center" wrapText="1"/>
      <protection/>
    </xf>
    <xf numFmtId="3" fontId="0" fillId="0" borderId="21" xfId="0" applyNumberFormat="1" applyFill="1" applyBorder="1" applyAlignment="1" applyProtection="1">
      <alignment horizontal="right" vertical="center"/>
      <protection/>
    </xf>
    <xf numFmtId="3" fontId="0" fillId="0" borderId="22" xfId="0" applyNumberFormat="1" applyFill="1" applyBorder="1" applyAlignment="1" applyProtection="1">
      <alignment horizontal="right" vertical="center"/>
      <protection/>
    </xf>
    <xf numFmtId="3" fontId="0" fillId="0" borderId="23" xfId="0" applyNumberFormat="1" applyFill="1" applyBorder="1" applyAlignment="1" applyProtection="1">
      <alignment horizontal="right" vertical="center"/>
      <protection/>
    </xf>
    <xf numFmtId="0" fontId="21" fillId="0" borderId="60" xfId="0" applyFont="1" applyFill="1" applyBorder="1" applyAlignment="1" applyProtection="1">
      <alignment horizontal="center" vertical="center" wrapText="1"/>
      <protection/>
    </xf>
    <xf numFmtId="0" fontId="0" fillId="0" borderId="20" xfId="0" applyFill="1" applyBorder="1" applyAlignment="1" applyProtection="1">
      <alignment horizontal="center" vertical="center"/>
      <protection/>
    </xf>
    <xf numFmtId="0" fontId="0" fillId="0" borderId="54" xfId="0" applyFill="1" applyBorder="1" applyAlignment="1" applyProtection="1">
      <alignment horizontal="left" vertical="center" wrapText="1"/>
      <protection/>
    </xf>
    <xf numFmtId="0" fontId="18" fillId="0" borderId="26" xfId="0" applyFont="1" applyFill="1" applyBorder="1" applyAlignment="1" applyProtection="1">
      <alignment horizontal="left" vertical="center" wrapText="1"/>
      <protection/>
    </xf>
    <xf numFmtId="3" fontId="0" fillId="0" borderId="44" xfId="0" applyNumberFormat="1" applyFill="1" applyBorder="1" applyAlignment="1" applyProtection="1">
      <alignment horizontal="right" vertical="center"/>
      <protection/>
    </xf>
    <xf numFmtId="3" fontId="0" fillId="0" borderId="32" xfId="0" applyNumberFormat="1" applyFill="1" applyBorder="1" applyAlignment="1" applyProtection="1">
      <alignment horizontal="right" vertical="center"/>
      <protection/>
    </xf>
    <xf numFmtId="3" fontId="0" fillId="0" borderId="33" xfId="0" applyNumberFormat="1" applyFill="1" applyBorder="1" applyAlignment="1" applyProtection="1">
      <alignment horizontal="right" vertical="center"/>
      <protection/>
    </xf>
    <xf numFmtId="0" fontId="0" fillId="0" borderId="54" xfId="0" applyBorder="1" applyAlignment="1" applyProtection="1">
      <alignment horizontal="left" vertical="center" wrapText="1"/>
      <protection/>
    </xf>
    <xf numFmtId="0" fontId="18" fillId="0" borderId="26" xfId="0" applyFont="1" applyBorder="1" applyAlignment="1" applyProtection="1">
      <alignment horizontal="left" vertical="center" wrapText="1"/>
      <protection/>
    </xf>
    <xf numFmtId="0" fontId="0" fillId="0" borderId="44" xfId="0" applyFill="1" applyBorder="1" applyAlignment="1" applyProtection="1">
      <alignment horizontal="right" vertical="center"/>
      <protection/>
    </xf>
    <xf numFmtId="0" fontId="0" fillId="0" borderId="32" xfId="0" applyFill="1" applyBorder="1" applyAlignment="1" applyProtection="1">
      <alignment horizontal="right" vertical="center"/>
      <protection/>
    </xf>
    <xf numFmtId="0" fontId="0" fillId="0" borderId="33" xfId="0" applyFill="1" applyBorder="1" applyAlignment="1" applyProtection="1">
      <alignment horizontal="right" vertical="center"/>
      <protection/>
    </xf>
    <xf numFmtId="0" fontId="21" fillId="0" borderId="61" xfId="0" applyFont="1" applyFill="1" applyBorder="1" applyAlignment="1" applyProtection="1">
      <alignment horizontal="center" vertical="center" wrapText="1"/>
      <protection/>
    </xf>
    <xf numFmtId="0" fontId="18" fillId="0" borderId="35" xfId="0" applyFont="1" applyBorder="1" applyAlignment="1" applyProtection="1">
      <alignment horizontal="left" vertical="center" wrapText="1"/>
      <protection/>
    </xf>
    <xf numFmtId="0" fontId="0" fillId="0" borderId="45" xfId="0" applyFill="1" applyBorder="1" applyAlignment="1" applyProtection="1">
      <alignment horizontal="right" vertical="center"/>
      <protection/>
    </xf>
    <xf numFmtId="9" fontId="0" fillId="0" borderId="42" xfId="0" applyNumberFormat="1" applyFill="1" applyBorder="1" applyAlignment="1" applyProtection="1">
      <alignment horizontal="right" vertical="center"/>
      <protection/>
    </xf>
    <xf numFmtId="9" fontId="0" fillId="0" borderId="43" xfId="0" applyNumberFormat="1" applyFill="1" applyBorder="1" applyAlignment="1" applyProtection="1">
      <alignment horizontal="right" vertical="center"/>
      <protection/>
    </xf>
    <xf numFmtId="0" fontId="21" fillId="0" borderId="80" xfId="0" applyFont="1" applyFill="1" applyBorder="1" applyAlignment="1" applyProtection="1">
      <alignment horizontal="center" vertical="center" textRotation="45" wrapText="1"/>
      <protection/>
    </xf>
    <xf numFmtId="0" fontId="0" fillId="0" borderId="80" xfId="0" applyFill="1" applyBorder="1" applyAlignment="1" applyProtection="1">
      <alignment horizontal="center" vertical="center"/>
      <protection/>
    </xf>
    <xf numFmtId="0" fontId="0" fillId="0" borderId="80" xfId="0" applyFill="1" applyBorder="1" applyAlignment="1" applyProtection="1">
      <alignment horizontal="left" vertical="center" wrapText="1"/>
      <protection/>
    </xf>
    <xf numFmtId="0" fontId="17" fillId="0" borderId="80" xfId="0" applyFont="1" applyFill="1" applyBorder="1" applyAlignment="1" applyProtection="1">
      <alignment horizontal="left" vertical="center" wrapText="1"/>
      <protection/>
    </xf>
    <xf numFmtId="172" fontId="0" fillId="0" borderId="81" xfId="0" applyNumberFormat="1" applyFill="1" applyBorder="1" applyAlignment="1" applyProtection="1">
      <alignment horizontal="righ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18" fillId="0" borderId="0" xfId="0" applyFont="1" applyBorder="1" applyAlignment="1" applyProtection="1">
      <alignment horizontal="left" vertical="center" wrapText="1"/>
      <protection/>
    </xf>
    <xf numFmtId="0" fontId="0" fillId="0" borderId="0" xfId="0" applyBorder="1" applyAlignment="1" applyProtection="1">
      <alignment horizontal="right" vertical="center"/>
      <protection/>
    </xf>
    <xf numFmtId="0" fontId="22" fillId="0" borderId="41" xfId="0" applyFont="1" applyFill="1" applyBorder="1" applyAlignment="1" applyProtection="1">
      <alignment horizontal="left" vertical="center" wrapText="1"/>
      <protection/>
    </xf>
    <xf numFmtId="0" fontId="22" fillId="0" borderId="22" xfId="0" applyFont="1" applyFill="1" applyBorder="1" applyAlignment="1" applyProtection="1">
      <alignment horizontal="left" vertical="center" wrapText="1"/>
      <protection/>
    </xf>
    <xf numFmtId="0" fontId="22" fillId="0" borderId="23" xfId="0" applyFont="1" applyFill="1" applyBorder="1" applyAlignment="1" applyProtection="1">
      <alignment horizontal="left" vertical="center" wrapText="1"/>
      <protection/>
    </xf>
    <xf numFmtId="0" fontId="17" fillId="0" borderId="34" xfId="0" applyFont="1" applyFill="1" applyBorder="1" applyAlignment="1" applyProtection="1">
      <alignment horizontal="left" vertical="center" wrapText="1"/>
      <protection/>
    </xf>
    <xf numFmtId="0" fontId="0" fillId="0" borderId="21" xfId="0" applyFill="1" applyBorder="1" applyAlignment="1" applyProtection="1">
      <alignment horizontal="right" vertical="center"/>
      <protection/>
    </xf>
    <xf numFmtId="0" fontId="0" fillId="0" borderId="22" xfId="0" applyFill="1" applyBorder="1" applyAlignment="1" applyProtection="1">
      <alignment horizontal="right" vertical="center"/>
      <protection/>
    </xf>
    <xf numFmtId="0" fontId="0" fillId="0" borderId="23" xfId="0" applyFill="1" applyBorder="1" applyAlignment="1" applyProtection="1">
      <alignment horizontal="right" vertical="center"/>
      <protection/>
    </xf>
    <xf numFmtId="0" fontId="22" fillId="0" borderId="31" xfId="0" applyFont="1" applyBorder="1" applyAlignment="1" applyProtection="1">
      <alignment vertical="center" wrapText="1"/>
      <protection/>
    </xf>
    <xf numFmtId="0" fontId="22" fillId="0" borderId="32" xfId="0" applyFont="1" applyBorder="1" applyAlignment="1" applyProtection="1">
      <alignment vertical="center" wrapText="1"/>
      <protection/>
    </xf>
    <xf numFmtId="0" fontId="22" fillId="0" borderId="33" xfId="0" applyFont="1" applyBorder="1" applyAlignment="1" applyProtection="1">
      <alignment vertical="center" wrapText="1"/>
      <protection/>
    </xf>
    <xf numFmtId="172" fontId="0" fillId="0" borderId="44" xfId="0" applyNumberFormat="1" applyFill="1" applyBorder="1" applyAlignment="1" applyProtection="1">
      <alignment horizontal="right" vertical="center"/>
      <protection/>
    </xf>
    <xf numFmtId="172" fontId="0" fillId="0" borderId="32" xfId="0" applyNumberFormat="1" applyFill="1" applyBorder="1" applyAlignment="1" applyProtection="1">
      <alignment horizontal="right" vertical="center"/>
      <protection/>
    </xf>
    <xf numFmtId="172" fontId="0" fillId="0" borderId="33" xfId="0" applyNumberFormat="1" applyFill="1" applyBorder="1" applyAlignment="1" applyProtection="1">
      <alignment horizontal="right" vertical="center"/>
      <protection/>
    </xf>
    <xf numFmtId="0" fontId="22" fillId="0" borderId="31" xfId="0" applyFont="1" applyFill="1" applyBorder="1" applyAlignment="1" applyProtection="1">
      <alignment horizontal="left" vertical="center" wrapText="1"/>
      <protection/>
    </xf>
    <xf numFmtId="0" fontId="22" fillId="0" borderId="32" xfId="0" applyFont="1" applyFill="1" applyBorder="1" applyAlignment="1" applyProtection="1">
      <alignment horizontal="left" vertical="center" wrapText="1"/>
      <protection/>
    </xf>
    <xf numFmtId="0" fontId="22" fillId="0" borderId="33" xfId="0"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0" fontId="17" fillId="0" borderId="26" xfId="0" applyFont="1" applyFill="1" applyBorder="1" applyAlignment="1" applyProtection="1">
      <alignment horizontal="left" vertical="center" wrapText="1"/>
      <protection/>
    </xf>
    <xf numFmtId="1" fontId="0" fillId="0" borderId="44" xfId="0" applyNumberFormat="1" applyFill="1" applyBorder="1" applyAlignment="1" applyProtection="1">
      <alignment horizontal="right" vertical="center"/>
      <protection/>
    </xf>
    <xf numFmtId="1" fontId="0" fillId="0" borderId="32" xfId="0" applyNumberFormat="1" applyFill="1" applyBorder="1" applyAlignment="1" applyProtection="1">
      <alignment horizontal="right" vertical="center"/>
      <protection/>
    </xf>
    <xf numFmtId="1" fontId="0" fillId="0" borderId="33" xfId="0" applyNumberFormat="1" applyFill="1" applyBorder="1" applyAlignment="1" applyProtection="1">
      <alignment horizontal="right" vertical="center"/>
      <protection/>
    </xf>
    <xf numFmtId="10" fontId="0" fillId="0" borderId="44" xfId="0" applyNumberFormat="1" applyFill="1" applyBorder="1" applyAlignment="1" applyProtection="1">
      <alignment horizontal="right" vertical="center"/>
      <protection/>
    </xf>
    <xf numFmtId="10" fontId="0" fillId="0" borderId="32" xfId="0" applyNumberFormat="1" applyFill="1" applyBorder="1" applyAlignment="1" applyProtection="1">
      <alignment horizontal="right" vertical="center"/>
      <protection/>
    </xf>
    <xf numFmtId="10" fontId="0" fillId="0" borderId="33" xfId="0" applyNumberFormat="1" applyFill="1" applyBorder="1" applyAlignment="1" applyProtection="1">
      <alignment horizontal="right" vertical="center"/>
      <protection/>
    </xf>
    <xf numFmtId="0" fontId="22" fillId="0" borderId="24" xfId="0" applyFont="1" applyFill="1" applyBorder="1" applyAlignment="1" applyProtection="1">
      <alignment horizontal="left" vertical="center" wrapText="1"/>
      <protection/>
    </xf>
    <xf numFmtId="0" fontId="22" fillId="0" borderId="42" xfId="0" applyFont="1" applyFill="1" applyBorder="1" applyAlignment="1" applyProtection="1">
      <alignment horizontal="left" vertical="center" wrapText="1"/>
      <protection/>
    </xf>
    <xf numFmtId="0" fontId="22" fillId="0" borderId="43" xfId="0" applyFont="1" applyFill="1" applyBorder="1" applyAlignment="1" applyProtection="1">
      <alignment horizontal="left" vertical="center" wrapText="1"/>
      <protection/>
    </xf>
    <xf numFmtId="0" fontId="17" fillId="0" borderId="35" xfId="0" applyFont="1" applyFill="1" applyBorder="1" applyAlignment="1" applyProtection="1">
      <alignment horizontal="left" vertical="center" wrapText="1"/>
      <protection/>
    </xf>
    <xf numFmtId="178" fontId="0" fillId="0" borderId="45" xfId="0" applyNumberFormat="1" applyFill="1" applyBorder="1" applyAlignment="1" applyProtection="1">
      <alignment horizontal="right" vertical="center"/>
      <protection/>
    </xf>
    <xf numFmtId="178" fontId="0" fillId="0" borderId="42" xfId="0" applyNumberFormat="1" applyFill="1" applyBorder="1" applyAlignment="1" applyProtection="1">
      <alignment horizontal="right" vertical="center"/>
      <protection/>
    </xf>
    <xf numFmtId="178" fontId="0" fillId="0" borderId="43" xfId="0" applyNumberFormat="1" applyFill="1" applyBorder="1" applyAlignment="1" applyProtection="1">
      <alignment horizontal="right" vertical="center"/>
      <protection/>
    </xf>
    <xf numFmtId="0" fontId="22" fillId="0" borderId="0" xfId="0" applyFont="1" applyBorder="1" applyAlignment="1" applyProtection="1">
      <alignment vertical="center" wrapText="1"/>
      <protection/>
    </xf>
    <xf numFmtId="0" fontId="17" fillId="0" borderId="0" xfId="0" applyFont="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17" fillId="0" borderId="20" xfId="0" applyFont="1" applyFill="1" applyBorder="1" applyAlignment="1" applyProtection="1">
      <alignment horizontal="left" vertical="center" wrapText="1"/>
      <protection/>
    </xf>
    <xf numFmtId="0" fontId="17" fillId="0" borderId="20" xfId="0" applyFont="1" applyFill="1" applyBorder="1" applyAlignment="1" applyProtection="1">
      <alignment horizontal="left" vertical="center" wrapText="1"/>
      <protection/>
    </xf>
    <xf numFmtId="0" fontId="17" fillId="0" borderId="19"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center" wrapText="1"/>
      <protection/>
    </xf>
    <xf numFmtId="174" fontId="0" fillId="0" borderId="0" xfId="0" applyNumberFormat="1" applyFill="1" applyBorder="1" applyAlignment="1" applyProtection="1">
      <alignment horizontal="right" vertical="center"/>
      <protection/>
    </xf>
    <xf numFmtId="0" fontId="21" fillId="0" borderId="10" xfId="0" applyFont="1" applyFill="1" applyBorder="1" applyAlignment="1" applyProtection="1">
      <alignment horizontal="center" vertical="center" wrapText="1"/>
      <protection/>
    </xf>
    <xf numFmtId="0" fontId="0" fillId="0" borderId="37" xfId="0" applyFill="1" applyBorder="1" applyAlignment="1" applyProtection="1">
      <alignment horizontal="left" vertical="center" wrapText="1"/>
      <protection/>
    </xf>
    <xf numFmtId="1" fontId="0" fillId="0" borderId="21" xfId="0" applyNumberFormat="1" applyFill="1" applyBorder="1" applyAlignment="1" applyProtection="1">
      <alignment horizontal="right" vertical="center"/>
      <protection/>
    </xf>
    <xf numFmtId="1" fontId="0" fillId="0" borderId="22" xfId="0" applyNumberFormat="1" applyFill="1" applyBorder="1" applyAlignment="1" applyProtection="1">
      <alignment horizontal="right" vertical="center"/>
      <protection/>
    </xf>
    <xf numFmtId="1" fontId="0" fillId="0" borderId="23" xfId="0" applyNumberFormat="1" applyFill="1" applyBorder="1" applyAlignment="1" applyProtection="1">
      <alignment horizontal="right" vertical="center"/>
      <protection/>
    </xf>
    <xf numFmtId="0" fontId="21" fillId="0" borderId="13" xfId="0" applyFont="1" applyFill="1" applyBorder="1" applyAlignment="1" applyProtection="1">
      <alignment horizontal="center" vertical="center" wrapText="1"/>
      <protection/>
    </xf>
    <xf numFmtId="0" fontId="0" fillId="0" borderId="27" xfId="0" applyFill="1" applyBorder="1" applyAlignment="1" applyProtection="1">
      <alignment horizontal="left" vertical="center" wrapText="1"/>
      <protection/>
    </xf>
    <xf numFmtId="0" fontId="21" fillId="0" borderId="15" xfId="0" applyFont="1" applyFill="1" applyBorder="1" applyAlignment="1" applyProtection="1">
      <alignment horizontal="center" vertical="center" wrapText="1"/>
      <protection/>
    </xf>
    <xf numFmtId="0" fontId="0" fillId="0" borderId="19" xfId="0" applyFill="1" applyBorder="1" applyAlignment="1" applyProtection="1">
      <alignment horizontal="center" vertical="center"/>
      <protection/>
    </xf>
    <xf numFmtId="0" fontId="15" fillId="0" borderId="55" xfId="0" applyFont="1" applyFill="1" applyBorder="1" applyAlignment="1" applyProtection="1">
      <alignment horizontal="left" vertical="center" wrapText="1"/>
      <protection/>
    </xf>
    <xf numFmtId="0" fontId="15" fillId="0" borderId="38" xfId="0" applyFont="1" applyFill="1" applyBorder="1" applyAlignment="1" applyProtection="1">
      <alignment horizontal="left" vertical="center" wrapText="1"/>
      <protection/>
    </xf>
    <xf numFmtId="0" fontId="23" fillId="0" borderId="35" xfId="0" applyFont="1" applyFill="1" applyBorder="1" applyAlignment="1" applyProtection="1">
      <alignment horizontal="left" vertical="center" wrapText="1"/>
      <protection/>
    </xf>
    <xf numFmtId="172" fontId="15" fillId="0" borderId="45" xfId="0" applyNumberFormat="1" applyFont="1" applyFill="1" applyBorder="1" applyAlignment="1" applyProtection="1">
      <alignment horizontal="right" vertical="center"/>
      <protection/>
    </xf>
    <xf numFmtId="172" fontId="15" fillId="0" borderId="42" xfId="0" applyNumberFormat="1" applyFont="1" applyFill="1" applyBorder="1" applyAlignment="1" applyProtection="1">
      <alignment horizontal="right" vertical="center"/>
      <protection/>
    </xf>
    <xf numFmtId="172" fontId="15" fillId="0" borderId="43" xfId="0" applyNumberFormat="1" applyFont="1" applyFill="1" applyBorder="1" applyAlignment="1" applyProtection="1">
      <alignment horizontal="right" vertical="center"/>
      <protection/>
    </xf>
    <xf numFmtId="0" fontId="21" fillId="0" borderId="18" xfId="0" applyFont="1" applyFill="1" applyBorder="1" applyAlignment="1" applyProtection="1">
      <alignment horizontal="center" vertical="center" wrapText="1"/>
      <protection/>
    </xf>
    <xf numFmtId="0" fontId="0" fillId="0" borderId="18" xfId="0" applyFill="1" applyBorder="1" applyAlignment="1" applyProtection="1">
      <alignment vertical="center"/>
      <protection/>
    </xf>
    <xf numFmtId="0" fontId="0" fillId="0" borderId="34" xfId="0" applyFill="1" applyBorder="1" applyAlignment="1" applyProtection="1">
      <alignment horizontal="left" vertical="center" wrapText="1"/>
      <protection/>
    </xf>
    <xf numFmtId="0" fontId="0" fillId="0" borderId="13" xfId="0" applyFill="1" applyBorder="1" applyAlignment="1" applyProtection="1">
      <alignment horizontal="left" vertical="center"/>
      <protection/>
    </xf>
    <xf numFmtId="0" fontId="21" fillId="0" borderId="19" xfId="0" applyFont="1" applyFill="1" applyBorder="1" applyAlignment="1" applyProtection="1">
      <alignment horizontal="center" vertical="center" wrapText="1"/>
      <protection/>
    </xf>
    <xf numFmtId="0" fontId="0" fillId="0" borderId="61" xfId="0" applyFill="1" applyBorder="1" applyAlignment="1" applyProtection="1">
      <alignment vertical="center"/>
      <protection/>
    </xf>
    <xf numFmtId="0" fontId="0" fillId="0" borderId="45" xfId="0" applyBorder="1" applyAlignment="1" applyProtection="1">
      <alignment horizontal="left" vertical="center" wrapText="1"/>
      <protection/>
    </xf>
    <xf numFmtId="0" fontId="0" fillId="0" borderId="42"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18" fillId="0" borderId="15" xfId="0" applyFont="1" applyBorder="1" applyAlignment="1" applyProtection="1">
      <alignment horizontal="left" vertical="center" wrapText="1"/>
      <protection/>
    </xf>
    <xf numFmtId="172" fontId="0" fillId="0" borderId="45" xfId="0" applyNumberFormat="1" applyBorder="1" applyAlignment="1" applyProtection="1">
      <alignment horizontal="right" vertical="center"/>
      <protection/>
    </xf>
    <xf numFmtId="172" fontId="0" fillId="0" borderId="42" xfId="0" applyNumberFormat="1" applyBorder="1" applyAlignment="1" applyProtection="1">
      <alignment horizontal="right" vertical="center"/>
      <protection/>
    </xf>
    <xf numFmtId="172" fontId="0" fillId="0" borderId="43" xfId="0" applyNumberFormat="1" applyBorder="1" applyAlignment="1" applyProtection="1">
      <alignment horizontal="right" vertical="center"/>
      <protection/>
    </xf>
    <xf numFmtId="0" fontId="0" fillId="0" borderId="14"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21" fillId="0" borderId="81" xfId="0" applyFont="1" applyFill="1" applyBorder="1" applyAlignment="1" applyProtection="1">
      <alignment horizontal="center" vertical="center" textRotation="45" wrapText="1"/>
      <protection/>
    </xf>
    <xf numFmtId="0" fontId="0" fillId="0" borderId="81" xfId="0" applyFill="1" applyBorder="1" applyAlignment="1" applyProtection="1">
      <alignment horizontal="center" vertical="center"/>
      <protection/>
    </xf>
    <xf numFmtId="0" fontId="0" fillId="0" borderId="81" xfId="0" applyFill="1" applyBorder="1" applyAlignment="1" applyProtection="1">
      <alignment horizontal="left" vertical="center" wrapText="1"/>
      <protection/>
    </xf>
    <xf numFmtId="0" fontId="17" fillId="0" borderId="81" xfId="0" applyFont="1" applyFill="1" applyBorder="1" applyAlignment="1" applyProtection="1">
      <alignment horizontal="left" vertical="center" wrapText="1"/>
      <protection/>
    </xf>
    <xf numFmtId="0" fontId="21" fillId="0" borderId="40" xfId="0" applyFont="1" applyFill="1" applyBorder="1" applyAlignment="1" applyProtection="1">
      <alignment horizontal="center" vertical="center" textRotation="90" wrapText="1"/>
      <protection/>
    </xf>
    <xf numFmtId="0" fontId="0" fillId="0" borderId="56"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18" fillId="0" borderId="56" xfId="0" applyFont="1" applyBorder="1" applyAlignment="1" applyProtection="1">
      <alignment horizontal="left" vertical="center" wrapText="1"/>
      <protection/>
    </xf>
    <xf numFmtId="0" fontId="0" fillId="0" borderId="36"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21" fillId="0" borderId="60" xfId="0" applyFont="1" applyFill="1" applyBorder="1" applyAlignment="1" applyProtection="1">
      <alignment horizontal="center" vertical="center" textRotation="90" wrapText="1"/>
      <protection/>
    </xf>
    <xf numFmtId="172" fontId="0" fillId="0" borderId="0" xfId="0" applyNumberFormat="1" applyBorder="1" applyAlignment="1" applyProtection="1">
      <alignment vertical="center"/>
      <protection/>
    </xf>
    <xf numFmtId="0" fontId="21" fillId="0" borderId="13" xfId="0" applyFont="1" applyFill="1" applyBorder="1" applyAlignment="1" applyProtection="1">
      <alignment horizontal="center" vertical="center" textRotation="90" wrapText="1"/>
      <protection/>
    </xf>
    <xf numFmtId="0" fontId="0" fillId="0" borderId="18" xfId="0" applyFill="1" applyBorder="1" applyAlignment="1" applyProtection="1">
      <alignment horizontal="center" vertical="center"/>
      <protection/>
    </xf>
    <xf numFmtId="0" fontId="18" fillId="0" borderId="34" xfId="0" applyFont="1" applyBorder="1" applyAlignment="1" applyProtection="1">
      <alignment horizontal="left" vertical="center" wrapText="1"/>
      <protection/>
    </xf>
    <xf numFmtId="172" fontId="0" fillId="0" borderId="21" xfId="0" applyNumberFormat="1" applyBorder="1" applyAlignment="1" applyProtection="1">
      <alignment vertical="center"/>
      <protection/>
    </xf>
    <xf numFmtId="172" fontId="0" fillId="0" borderId="22" xfId="0" applyNumberFormat="1" applyBorder="1" applyAlignment="1" applyProtection="1">
      <alignment vertical="center"/>
      <protection/>
    </xf>
    <xf numFmtId="172" fontId="0" fillId="0" borderId="23" xfId="0" applyNumberFormat="1" applyBorder="1" applyAlignment="1" applyProtection="1">
      <alignment vertical="center"/>
      <protection/>
    </xf>
    <xf numFmtId="172" fontId="0" fillId="0" borderId="44" xfId="0" applyNumberFormat="1" applyBorder="1" applyAlignment="1" applyProtection="1">
      <alignment vertical="center"/>
      <protection/>
    </xf>
    <xf numFmtId="172" fontId="0" fillId="0" borderId="32" xfId="0" applyNumberFormat="1" applyBorder="1" applyAlignment="1" applyProtection="1">
      <alignment vertical="center"/>
      <protection/>
    </xf>
    <xf numFmtId="172" fontId="0" fillId="0" borderId="33" xfId="0" applyNumberFormat="1" applyBorder="1" applyAlignment="1" applyProtection="1">
      <alignment vertical="center"/>
      <protection/>
    </xf>
    <xf numFmtId="0" fontId="0" fillId="0" borderId="26" xfId="0"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44" xfId="0"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172" fontId="0" fillId="0" borderId="82" xfId="0" applyNumberFormat="1" applyBorder="1" applyAlignment="1" applyProtection="1">
      <alignment vertical="center"/>
      <protection/>
    </xf>
    <xf numFmtId="172" fontId="0" fillId="0" borderId="83" xfId="0" applyNumberFormat="1" applyBorder="1" applyAlignment="1" applyProtection="1">
      <alignment vertical="center"/>
      <protection/>
    </xf>
    <xf numFmtId="172" fontId="0" fillId="0" borderId="84" xfId="0" applyNumberFormat="1" applyBorder="1" applyAlignment="1" applyProtection="1">
      <alignment vertical="center"/>
      <protection/>
    </xf>
    <xf numFmtId="0" fontId="0" fillId="0" borderId="42"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172" fontId="0" fillId="0" borderId="85" xfId="0" applyNumberFormat="1" applyBorder="1" applyAlignment="1" applyProtection="1">
      <alignment vertical="center"/>
      <protection/>
    </xf>
    <xf numFmtId="172" fontId="0" fillId="0" borderId="67" xfId="0" applyNumberFormat="1" applyBorder="1" applyAlignment="1" applyProtection="1">
      <alignment vertical="center"/>
      <protection/>
    </xf>
    <xf numFmtId="172" fontId="0" fillId="0" borderId="86" xfId="0" applyNumberFormat="1" applyBorder="1" applyAlignment="1" applyProtection="1">
      <alignment vertical="center"/>
      <protection/>
    </xf>
    <xf numFmtId="0" fontId="0" fillId="0" borderId="0" xfId="0" applyFill="1" applyBorder="1" applyAlignment="1" applyProtection="1">
      <alignment vertical="center"/>
      <protection/>
    </xf>
    <xf numFmtId="0" fontId="0" fillId="0" borderId="25" xfId="0" applyFill="1" applyBorder="1" applyAlignment="1" applyProtection="1">
      <alignment horizontal="center" vertical="center"/>
      <protection/>
    </xf>
    <xf numFmtId="0" fontId="15" fillId="0" borderId="36" xfId="0" applyFont="1" applyFill="1" applyBorder="1" applyAlignment="1" applyProtection="1">
      <alignment horizontal="left" vertical="center" wrapText="1"/>
      <protection/>
    </xf>
    <xf numFmtId="0" fontId="15" fillId="0" borderId="29" xfId="0" applyFont="1" applyFill="1" applyBorder="1" applyAlignment="1" applyProtection="1">
      <alignment horizontal="left" vertical="center" wrapText="1"/>
      <protection/>
    </xf>
    <xf numFmtId="0" fontId="15" fillId="0" borderId="30" xfId="0" applyFont="1" applyFill="1" applyBorder="1" applyAlignment="1" applyProtection="1">
      <alignment horizontal="left" vertical="center" wrapText="1"/>
      <protection/>
    </xf>
    <xf numFmtId="0" fontId="24" fillId="0" borderId="25" xfId="0" applyFont="1" applyFill="1" applyBorder="1" applyAlignment="1" applyProtection="1">
      <alignment horizontal="left" vertical="center" wrapText="1"/>
      <protection/>
    </xf>
    <xf numFmtId="172" fontId="15" fillId="0" borderId="36" xfId="0" applyNumberFormat="1" applyFont="1" applyBorder="1" applyAlignment="1" applyProtection="1">
      <alignment vertical="center"/>
      <protection/>
    </xf>
    <xf numFmtId="172" fontId="15" fillId="0" borderId="29" xfId="0" applyNumberFormat="1" applyFont="1" applyBorder="1" applyAlignment="1" applyProtection="1">
      <alignment vertical="center"/>
      <protection/>
    </xf>
    <xf numFmtId="172" fontId="15" fillId="0" borderId="30" xfId="0" applyNumberFormat="1" applyFont="1" applyBorder="1" applyAlignment="1" applyProtection="1">
      <alignment vertical="center"/>
      <protection/>
    </xf>
    <xf numFmtId="172" fontId="0" fillId="0" borderId="80" xfId="0" applyNumberFormat="1" applyFill="1" applyBorder="1" applyAlignment="1" applyProtection="1">
      <alignment horizontal="right" vertical="center"/>
      <protection/>
    </xf>
    <xf numFmtId="0" fontId="18" fillId="0" borderId="18" xfId="0" applyFont="1" applyBorder="1" applyAlignment="1" applyProtection="1">
      <alignment horizontal="left" vertical="center" wrapText="1"/>
      <protection/>
    </xf>
    <xf numFmtId="0" fontId="0" fillId="0" borderId="27" xfId="0" applyFill="1" applyBorder="1" applyAlignment="1" applyProtection="1">
      <alignment horizontal="center" vertical="center"/>
      <protection/>
    </xf>
    <xf numFmtId="0" fontId="18" fillId="0" borderId="20" xfId="0" applyFont="1" applyBorder="1" applyAlignment="1" applyProtection="1">
      <alignment horizontal="left" vertical="center" wrapText="1"/>
      <protection/>
    </xf>
    <xf numFmtId="172" fontId="0" fillId="0" borderId="58" xfId="0" applyNumberFormat="1" applyBorder="1" applyAlignment="1" applyProtection="1">
      <alignment vertical="center"/>
      <protection/>
    </xf>
    <xf numFmtId="172" fontId="0" fillId="0" borderId="47" xfId="0" applyNumberFormat="1" applyBorder="1" applyAlignment="1" applyProtection="1">
      <alignment vertical="center"/>
      <protection/>
    </xf>
    <xf numFmtId="172" fontId="0" fillId="0" borderId="59" xfId="0" applyNumberFormat="1" applyBorder="1" applyAlignment="1" applyProtection="1">
      <alignment vertical="center"/>
      <protection/>
    </xf>
    <xf numFmtId="0" fontId="18" fillId="0" borderId="19" xfId="0" applyFont="1" applyBorder="1" applyAlignment="1" applyProtection="1">
      <alignment horizontal="left" vertical="center" wrapText="1"/>
      <protection/>
    </xf>
    <xf numFmtId="172" fontId="0" fillId="0" borderId="45" xfId="0" applyNumberFormat="1" applyBorder="1" applyAlignment="1" applyProtection="1">
      <alignment vertical="center"/>
      <protection/>
    </xf>
    <xf numFmtId="172" fontId="0" fillId="0" borderId="42" xfId="0" applyNumberFormat="1" applyBorder="1" applyAlignment="1" applyProtection="1">
      <alignment vertical="center"/>
      <protection/>
    </xf>
    <xf numFmtId="172" fontId="0" fillId="0" borderId="43" xfId="0" applyNumberFormat="1" applyBorder="1" applyAlignment="1" applyProtection="1">
      <alignment vertical="center"/>
      <protection/>
    </xf>
    <xf numFmtId="0" fontId="0" fillId="0" borderId="0" xfId="0" applyBorder="1" applyAlignment="1" applyProtection="1">
      <alignment vertical="center"/>
      <protection/>
    </xf>
    <xf numFmtId="10" fontId="0" fillId="0" borderId="21" xfId="0" applyNumberFormat="1" applyBorder="1" applyAlignment="1" applyProtection="1">
      <alignment vertical="center"/>
      <protection/>
    </xf>
    <xf numFmtId="10" fontId="0" fillId="0" borderId="22" xfId="0" applyNumberFormat="1" applyBorder="1" applyAlignment="1" applyProtection="1">
      <alignment vertical="center"/>
      <protection/>
    </xf>
    <xf numFmtId="10" fontId="0" fillId="0" borderId="23" xfId="0" applyNumberFormat="1" applyBorder="1" applyAlignment="1" applyProtection="1">
      <alignment vertical="center"/>
      <protection/>
    </xf>
    <xf numFmtId="0" fontId="0" fillId="0" borderId="38" xfId="0" applyFill="1" applyBorder="1" applyAlignment="1" applyProtection="1">
      <alignment horizontal="center" vertical="center"/>
      <protection/>
    </xf>
    <xf numFmtId="0" fontId="18" fillId="0" borderId="19" xfId="0" applyFont="1" applyBorder="1" applyAlignment="1" applyProtection="1" quotePrefix="1">
      <alignment horizontal="left" vertical="center" wrapText="1"/>
      <protection/>
    </xf>
    <xf numFmtId="0" fontId="0" fillId="0" borderId="14" xfId="0" applyBorder="1" applyAlignment="1" applyProtection="1">
      <alignment vertical="center"/>
      <protection/>
    </xf>
    <xf numFmtId="0" fontId="0" fillId="14" borderId="10" xfId="0" applyFill="1" applyBorder="1" applyAlignment="1" applyProtection="1">
      <alignment horizontal="right" vertical="center" wrapText="1"/>
      <protection/>
    </xf>
    <xf numFmtId="0" fontId="0" fillId="14" borderId="12" xfId="0" applyFill="1" applyBorder="1" applyAlignment="1" applyProtection="1">
      <alignment horizontal="right" vertical="center" wrapText="1"/>
      <protection/>
    </xf>
    <xf numFmtId="172" fontId="0" fillId="14" borderId="12" xfId="0" applyNumberFormat="1" applyFont="1" applyFill="1" applyBorder="1" applyAlignment="1" applyProtection="1">
      <alignment horizontal="left" vertical="center" wrapText="1"/>
      <protection/>
    </xf>
    <xf numFmtId="0" fontId="0" fillId="14" borderId="13" xfId="0" applyFill="1" applyBorder="1" applyAlignment="1" applyProtection="1">
      <alignment horizontal="right" vertical="center" wrapText="1"/>
      <protection/>
    </xf>
    <xf numFmtId="0" fontId="0" fillId="14" borderId="14" xfId="0" applyFill="1" applyBorder="1" applyAlignment="1" applyProtection="1">
      <alignment horizontal="right" vertical="center" wrapText="1"/>
      <protection/>
    </xf>
    <xf numFmtId="9" fontId="0" fillId="14" borderId="14" xfId="0" applyNumberFormat="1" applyFont="1" applyFill="1" applyBorder="1" applyAlignment="1" applyProtection="1">
      <alignment horizontal="left" vertical="center" wrapText="1"/>
      <protection/>
    </xf>
    <xf numFmtId="0" fontId="0" fillId="14" borderId="15" xfId="0" applyFill="1" applyBorder="1" applyAlignment="1" applyProtection="1">
      <alignment horizontal="right" vertical="center" wrapText="1"/>
      <protection/>
    </xf>
    <xf numFmtId="0" fontId="0" fillId="14" borderId="17" xfId="0" applyFill="1" applyBorder="1" applyAlignment="1" applyProtection="1">
      <alignment horizontal="right" vertical="center" wrapText="1"/>
      <protection/>
    </xf>
    <xf numFmtId="2" fontId="0" fillId="14" borderId="17" xfId="0" applyNumberFormat="1" applyFont="1" applyFill="1" applyBorder="1" applyAlignment="1" applyProtection="1">
      <alignment horizontal="left" vertical="center" wrapText="1"/>
      <protection/>
    </xf>
    <xf numFmtId="0" fontId="0" fillId="0" borderId="37" xfId="0" applyBorder="1" applyAlignment="1" applyProtection="1">
      <alignment horizontal="center" vertical="center"/>
      <protection/>
    </xf>
    <xf numFmtId="0" fontId="0" fillId="0" borderId="34"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172" fontId="0" fillId="0" borderId="34" xfId="0" applyNumberFormat="1" applyBorder="1" applyAlignment="1" applyProtection="1">
      <alignment vertical="center"/>
      <protection/>
    </xf>
    <xf numFmtId="172" fontId="0" fillId="0" borderId="75" xfId="0" applyNumberFormat="1" applyBorder="1" applyAlignment="1" applyProtection="1">
      <alignment vertical="center"/>
      <protection/>
    </xf>
    <xf numFmtId="0" fontId="21" fillId="0" borderId="61" xfId="0" applyFont="1" applyFill="1" applyBorder="1" applyAlignment="1" applyProtection="1">
      <alignment horizontal="center" vertical="center" textRotation="90" wrapText="1"/>
      <protection/>
    </xf>
    <xf numFmtId="0" fontId="0" fillId="0" borderId="38" xfId="0" applyBorder="1" applyAlignment="1" applyProtection="1">
      <alignment horizontal="center" vertical="center"/>
      <protection/>
    </xf>
    <xf numFmtId="0" fontId="0" fillId="0" borderId="24" xfId="0" applyBorder="1" applyAlignment="1" applyProtection="1">
      <alignment horizontal="left" vertical="center" wrapText="1"/>
      <protection/>
    </xf>
    <xf numFmtId="0" fontId="21" fillId="0" borderId="40" xfId="0" applyFont="1" applyBorder="1" applyAlignment="1" applyProtection="1">
      <alignment horizontal="center" vertical="center" textRotation="90" wrapText="1"/>
      <protection/>
    </xf>
    <xf numFmtId="0" fontId="18" fillId="0" borderId="34" xfId="0" applyFont="1" applyBorder="1" applyAlignment="1" applyProtection="1">
      <alignment horizontal="left" vertical="center" wrapText="1"/>
      <protection/>
    </xf>
    <xf numFmtId="3" fontId="0" fillId="0" borderId="21" xfId="0" applyNumberFormat="1" applyBorder="1" applyAlignment="1" applyProtection="1">
      <alignment vertical="center"/>
      <protection/>
    </xf>
    <xf numFmtId="3" fontId="0" fillId="0" borderId="22" xfId="0" applyNumberFormat="1" applyBorder="1" applyAlignment="1" applyProtection="1">
      <alignment vertical="center"/>
      <protection/>
    </xf>
    <xf numFmtId="3" fontId="0" fillId="0" borderId="23" xfId="0" applyNumberFormat="1" applyBorder="1" applyAlignment="1" applyProtection="1">
      <alignment vertical="center"/>
      <protection/>
    </xf>
    <xf numFmtId="0" fontId="21" fillId="0" borderId="60" xfId="0" applyFont="1" applyBorder="1" applyAlignment="1" applyProtection="1">
      <alignment horizontal="center" vertical="center" textRotation="90" wrapText="1"/>
      <protection/>
    </xf>
    <xf numFmtId="0" fontId="18" fillId="0" borderId="26" xfId="0" applyFont="1" applyBorder="1" applyAlignment="1" applyProtection="1">
      <alignment horizontal="left" vertical="center" wrapText="1"/>
      <protection/>
    </xf>
    <xf numFmtId="3" fontId="0" fillId="0" borderId="44" xfId="0" applyNumberFormat="1" applyBorder="1" applyAlignment="1" applyProtection="1">
      <alignment vertical="center"/>
      <protection/>
    </xf>
    <xf numFmtId="3" fontId="0" fillId="0" borderId="32" xfId="0" applyNumberFormat="1" applyBorder="1" applyAlignment="1" applyProtection="1">
      <alignment vertical="center"/>
      <protection/>
    </xf>
    <xf numFmtId="3" fontId="0" fillId="0" borderId="33" xfId="0" applyNumberFormat="1" applyBorder="1" applyAlignment="1" applyProtection="1">
      <alignment vertical="center"/>
      <protection/>
    </xf>
    <xf numFmtId="3" fontId="0" fillId="0" borderId="82" xfId="0" applyNumberFormat="1" applyBorder="1" applyAlignment="1" applyProtection="1">
      <alignment vertical="center"/>
      <protection/>
    </xf>
    <xf numFmtId="3" fontId="0" fillId="0" borderId="83" xfId="0" applyNumberFormat="1" applyBorder="1" applyAlignment="1" applyProtection="1">
      <alignment vertical="center"/>
      <protection/>
    </xf>
    <xf numFmtId="3" fontId="0" fillId="0" borderId="84" xfId="0" applyNumberFormat="1" applyBorder="1" applyAlignment="1" applyProtection="1">
      <alignment vertical="center"/>
      <protection/>
    </xf>
    <xf numFmtId="0" fontId="0" fillId="0" borderId="62" xfId="0" applyBorder="1" applyAlignment="1" applyProtection="1">
      <alignment horizontal="center" vertical="center"/>
      <protection/>
    </xf>
    <xf numFmtId="0" fontId="18" fillId="0" borderId="87" xfId="0" applyFont="1" applyBorder="1" applyAlignment="1" applyProtection="1">
      <alignment horizontal="left" vertical="center" wrapText="1"/>
      <protection/>
    </xf>
    <xf numFmtId="3" fontId="0" fillId="0" borderId="58" xfId="0" applyNumberFormat="1" applyBorder="1" applyAlignment="1" applyProtection="1">
      <alignment vertical="center"/>
      <protection/>
    </xf>
    <xf numFmtId="3" fontId="0" fillId="0" borderId="47" xfId="0" applyNumberFormat="1" applyBorder="1" applyAlignment="1" applyProtection="1">
      <alignment vertical="center"/>
      <protection/>
    </xf>
    <xf numFmtId="3" fontId="0" fillId="0" borderId="59" xfId="0" applyNumberFormat="1" applyBorder="1" applyAlignment="1" applyProtection="1">
      <alignment vertical="center"/>
      <protection/>
    </xf>
    <xf numFmtId="0" fontId="21" fillId="0" borderId="61" xfId="0" applyFont="1" applyBorder="1" applyAlignment="1" applyProtection="1">
      <alignment horizontal="center" vertical="center" textRotation="90" wrapText="1"/>
      <protection/>
    </xf>
    <xf numFmtId="0" fontId="0" fillId="0" borderId="19" xfId="0" applyBorder="1" applyAlignment="1" applyProtection="1">
      <alignment horizontal="center" vertical="center"/>
      <protection/>
    </xf>
    <xf numFmtId="0" fontId="18" fillId="0" borderId="35" xfId="0" applyFont="1" applyBorder="1" applyAlignment="1" applyProtection="1" quotePrefix="1">
      <alignment horizontal="left" vertical="center" wrapText="1"/>
      <protection/>
    </xf>
    <xf numFmtId="3" fontId="0" fillId="0" borderId="45" xfId="0" applyNumberFormat="1" applyBorder="1" applyAlignment="1" applyProtection="1">
      <alignment vertical="center"/>
      <protection/>
    </xf>
    <xf numFmtId="3" fontId="0" fillId="0" borderId="42" xfId="0" applyNumberFormat="1" applyBorder="1" applyAlignment="1" applyProtection="1">
      <alignment vertical="center"/>
      <protection/>
    </xf>
    <xf numFmtId="3" fontId="0" fillId="0" borderId="43" xfId="0" applyNumberFormat="1" applyBorder="1" applyAlignment="1" applyProtection="1">
      <alignment vertical="center"/>
      <protection/>
    </xf>
    <xf numFmtId="0" fontId="0" fillId="0" borderId="15" xfId="0" applyBorder="1" applyAlignment="1" applyProtection="1">
      <alignment/>
      <protection/>
    </xf>
    <xf numFmtId="0" fontId="0" fillId="0" borderId="16" xfId="0" applyBorder="1" applyAlignment="1" applyProtection="1">
      <alignment vertical="center" wrapText="1"/>
      <protection/>
    </xf>
    <xf numFmtId="0" fontId="0" fillId="0" borderId="16" xfId="0" applyBorder="1" applyAlignment="1" applyProtection="1">
      <alignment horizontal="center" vertical="center"/>
      <protection/>
    </xf>
    <xf numFmtId="0" fontId="18" fillId="0" borderId="16" xfId="0" applyFont="1" applyBorder="1" applyAlignment="1" applyProtection="1">
      <alignment horizontal="left" vertical="center" wrapTex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33" borderId="0" xfId="0" applyFill="1" applyAlignment="1" applyProtection="1">
      <alignment vertical="center" wrapText="1"/>
      <protection/>
    </xf>
    <xf numFmtId="0" fontId="0" fillId="33" borderId="0" xfId="0" applyFill="1" applyAlignment="1" applyProtection="1">
      <alignment horizontal="center" vertical="center"/>
      <protection/>
    </xf>
    <xf numFmtId="0" fontId="18" fillId="33" borderId="0" xfId="0" applyFont="1" applyFill="1" applyAlignment="1" applyProtection="1">
      <alignment horizontal="left" vertical="center" wrapText="1"/>
      <protection/>
    </xf>
    <xf numFmtId="0" fontId="0" fillId="33" borderId="0" xfId="0" applyFill="1" applyAlignment="1" applyProtection="1">
      <alignment vertical="center"/>
      <protection/>
    </xf>
    <xf numFmtId="0" fontId="15" fillId="33" borderId="0" xfId="0" applyFont="1" applyFill="1" applyBorder="1" applyAlignment="1" applyProtection="1">
      <alignment vertical="center" textRotation="90" wrapText="1"/>
      <protection/>
    </xf>
    <xf numFmtId="10" fontId="6" fillId="19" borderId="45" xfId="0" applyNumberFormat="1" applyFont="1" applyFill="1" applyBorder="1" applyAlignment="1" applyProtection="1">
      <alignment horizontal="center" vertical="center"/>
      <protection locked="0"/>
    </xf>
    <xf numFmtId="10" fontId="6" fillId="19" borderId="42" xfId="0" applyNumberFormat="1" applyFont="1" applyFill="1" applyBorder="1" applyAlignment="1" applyProtection="1">
      <alignment horizontal="center" vertical="center"/>
      <protection locked="0"/>
    </xf>
    <xf numFmtId="10" fontId="6" fillId="19" borderId="43" xfId="0" applyNumberFormat="1" applyFont="1" applyFill="1" applyBorder="1" applyAlignment="1" applyProtection="1">
      <alignment horizontal="center" vertical="center"/>
      <protection locked="0"/>
    </xf>
    <xf numFmtId="172" fontId="6" fillId="19" borderId="32" xfId="0" applyNumberFormat="1" applyFont="1" applyFill="1" applyBorder="1" applyAlignment="1" applyProtection="1">
      <alignment horizontal="center"/>
      <protection locked="0"/>
    </xf>
    <xf numFmtId="0" fontId="6" fillId="33" borderId="0" xfId="0" applyFont="1" applyFill="1" applyAlignment="1" applyProtection="1">
      <alignment/>
      <protection/>
    </xf>
    <xf numFmtId="0" fontId="6" fillId="33" borderId="0" xfId="0" applyFont="1" applyFill="1" applyAlignment="1" applyProtection="1">
      <alignment horizontal="righ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1" xfId="0" applyFont="1" applyFill="1" applyBorder="1" applyAlignment="1" applyProtection="1">
      <alignment horizontal="righ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53" xfId="0" applyFont="1" applyFill="1" applyBorder="1" applyAlignment="1" applyProtection="1">
      <alignment horizontal="left"/>
      <protection/>
    </xf>
    <xf numFmtId="0" fontId="6" fillId="0" borderId="54" xfId="0" applyFont="1" applyFill="1" applyBorder="1" applyAlignment="1" applyProtection="1">
      <alignment horizontal="left"/>
      <protection/>
    </xf>
    <xf numFmtId="0" fontId="6" fillId="0" borderId="31" xfId="0" applyFont="1" applyFill="1" applyBorder="1" applyAlignment="1" applyProtection="1">
      <alignment horizontal="left"/>
      <protection/>
    </xf>
    <xf numFmtId="0" fontId="6" fillId="0" borderId="53" xfId="0" applyFont="1" applyFill="1" applyBorder="1" applyAlignment="1" applyProtection="1">
      <alignment horizontal="right"/>
      <protection/>
    </xf>
    <xf numFmtId="0" fontId="6" fillId="0" borderId="54" xfId="0" applyFont="1" applyFill="1" applyBorder="1" applyAlignment="1" applyProtection="1">
      <alignment horizontal="right"/>
      <protection/>
    </xf>
    <xf numFmtId="14" fontId="6" fillId="0" borderId="31" xfId="0" applyNumberFormat="1" applyFont="1" applyFill="1" applyBorder="1" applyAlignment="1" applyProtection="1">
      <alignment/>
      <protection/>
    </xf>
    <xf numFmtId="0" fontId="6" fillId="0" borderId="14"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14" xfId="0" applyFont="1" applyFill="1" applyBorder="1" applyAlignment="1" applyProtection="1">
      <alignment/>
      <protection/>
    </xf>
    <xf numFmtId="0" fontId="1" fillId="33" borderId="0" xfId="0" applyFont="1" applyFill="1" applyAlignment="1" applyProtection="1">
      <alignment/>
      <protection/>
    </xf>
    <xf numFmtId="0" fontId="12" fillId="16" borderId="56" xfId="0" applyFont="1" applyFill="1" applyBorder="1" applyAlignment="1" applyProtection="1">
      <alignment horizontal="center"/>
      <protection/>
    </xf>
    <xf numFmtId="0" fontId="12" fillId="16" borderId="57" xfId="0" applyFont="1" applyFill="1" applyBorder="1" applyAlignment="1" applyProtection="1">
      <alignment horizontal="center"/>
      <protection/>
    </xf>
    <xf numFmtId="0" fontId="12" fillId="16" borderId="39" xfId="0" applyFont="1" applyFill="1" applyBorder="1" applyAlignment="1" applyProtection="1">
      <alignment horizontal="center"/>
      <protection/>
    </xf>
    <xf numFmtId="0" fontId="6" fillId="0" borderId="10"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6" fillId="0" borderId="16" xfId="0" applyFont="1" applyFill="1" applyBorder="1" applyAlignment="1" applyProtection="1">
      <alignment horizontal="left" vertical="center" wrapText="1"/>
      <protection/>
    </xf>
    <xf numFmtId="0" fontId="6" fillId="0" borderId="17" xfId="0" applyFont="1" applyFill="1" applyBorder="1" applyAlignment="1" applyProtection="1">
      <alignment horizontal="left" vertical="center" wrapText="1"/>
      <protection/>
    </xf>
    <xf numFmtId="0" fontId="2" fillId="33" borderId="0" xfId="0" applyFont="1" applyFill="1" applyAlignment="1" applyProtection="1">
      <alignment/>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6" fillId="0" borderId="13" xfId="0" applyFont="1" applyFill="1" applyBorder="1" applyAlignment="1" applyProtection="1">
      <alignment vertical="center"/>
      <protection/>
    </xf>
    <xf numFmtId="0" fontId="8" fillId="0" borderId="21" xfId="0" applyFont="1" applyFill="1" applyBorder="1" applyAlignment="1" applyProtection="1">
      <alignment horizontal="center" vertical="center"/>
      <protection/>
    </xf>
    <xf numFmtId="0" fontId="6" fillId="0" borderId="22" xfId="0" applyFont="1" applyFill="1" applyBorder="1" applyAlignment="1" applyProtection="1">
      <alignment horizontal="right" vertical="center"/>
      <protection/>
    </xf>
    <xf numFmtId="0" fontId="6" fillId="0" borderId="22"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0" fontId="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 fillId="33" borderId="0" xfId="0" applyFont="1" applyFill="1" applyAlignment="1" applyProtection="1">
      <alignment vertical="center"/>
      <protection/>
    </xf>
    <xf numFmtId="0" fontId="8" fillId="0" borderId="44" xfId="0" applyFont="1" applyFill="1" applyBorder="1" applyAlignment="1" applyProtection="1">
      <alignment horizontal="center" vertical="center"/>
      <protection/>
    </xf>
    <xf numFmtId="0" fontId="6" fillId="0" borderId="32" xfId="0" applyFont="1" applyFill="1" applyBorder="1" applyAlignment="1" applyProtection="1">
      <alignment horizontal="right" vertical="center"/>
      <protection/>
    </xf>
    <xf numFmtId="0" fontId="6" fillId="0" borderId="32"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8" fillId="0" borderId="50" xfId="0" applyFont="1" applyFill="1" applyBorder="1" applyAlignment="1" applyProtection="1">
      <alignment horizontal="center" vertical="center"/>
      <protection/>
    </xf>
    <xf numFmtId="0" fontId="6" fillId="0" borderId="51" xfId="0" applyFont="1" applyFill="1" applyBorder="1" applyAlignment="1" applyProtection="1">
      <alignment horizontal="right" vertical="center"/>
      <protection/>
    </xf>
    <xf numFmtId="0" fontId="6" fillId="0" borderId="51" xfId="0" applyFont="1" applyFill="1" applyBorder="1" applyAlignment="1" applyProtection="1">
      <alignment horizontal="left" vertical="center" wrapText="1"/>
      <protection/>
    </xf>
    <xf numFmtId="0" fontId="6" fillId="0" borderId="52" xfId="0" applyFont="1" applyFill="1" applyBorder="1" applyAlignment="1" applyProtection="1">
      <alignment horizontal="left" vertical="center" wrapText="1"/>
      <protection/>
    </xf>
    <xf numFmtId="0" fontId="8" fillId="0" borderId="87" xfId="0" applyFont="1" applyFill="1" applyBorder="1" applyAlignment="1" applyProtection="1">
      <alignment horizontal="center" vertical="center"/>
      <protection/>
    </xf>
    <xf numFmtId="0" fontId="6" fillId="0" borderId="51" xfId="0" applyFont="1" applyFill="1" applyBorder="1" applyAlignment="1" applyProtection="1">
      <alignment horizontal="right" vertical="center"/>
      <protection/>
    </xf>
    <xf numFmtId="0" fontId="6" fillId="0" borderId="65" xfId="0" applyFont="1" applyFill="1" applyBorder="1" applyAlignment="1" applyProtection="1">
      <alignment horizontal="left" vertical="center"/>
      <protection/>
    </xf>
    <xf numFmtId="0" fontId="6" fillId="0" borderId="66" xfId="0" applyFont="1" applyFill="1" applyBorder="1" applyAlignment="1" applyProtection="1">
      <alignment horizontal="left" vertical="center"/>
      <protection/>
    </xf>
    <xf numFmtId="0" fontId="8" fillId="0" borderId="13" xfId="0" applyFont="1" applyFill="1" applyBorder="1" applyAlignment="1" applyProtection="1">
      <alignment horizontal="center" vertical="center"/>
      <protection/>
    </xf>
    <xf numFmtId="0" fontId="11" fillId="0" borderId="4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14" xfId="0" applyFont="1" applyFill="1" applyBorder="1" applyAlignment="1" applyProtection="1">
      <alignment horizontal="left" vertical="center" wrapText="1"/>
      <protection/>
    </xf>
    <xf numFmtId="0" fontId="11" fillId="0" borderId="4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11" fillId="0" borderId="14" xfId="0" applyFont="1" applyFill="1" applyBorder="1" applyAlignment="1" applyProtection="1">
      <alignment horizontal="left" vertical="center"/>
      <protection/>
    </xf>
    <xf numFmtId="0" fontId="8" fillId="0" borderId="72" xfId="0" applyFont="1" applyFill="1" applyBorder="1" applyAlignment="1" applyProtection="1">
      <alignment horizontal="center" vertical="center"/>
      <protection/>
    </xf>
    <xf numFmtId="0" fontId="11" fillId="0" borderId="88" xfId="0" applyFont="1" applyFill="1" applyBorder="1" applyAlignment="1" applyProtection="1">
      <alignment horizontal="left" vertical="center"/>
      <protection/>
    </xf>
    <xf numFmtId="0" fontId="11" fillId="0" borderId="89" xfId="0" applyFont="1" applyFill="1" applyBorder="1" applyAlignment="1" applyProtection="1">
      <alignment horizontal="left" vertical="center"/>
      <protection/>
    </xf>
    <xf numFmtId="0" fontId="11" fillId="0" borderId="73" xfId="0" applyFont="1" applyFill="1" applyBorder="1" applyAlignment="1" applyProtection="1">
      <alignment horizontal="left" vertical="center"/>
      <protection/>
    </xf>
    <xf numFmtId="0" fontId="8" fillId="34" borderId="50" xfId="0" applyFont="1" applyFill="1" applyBorder="1" applyAlignment="1" applyProtection="1">
      <alignment horizontal="center" vertical="center"/>
      <protection/>
    </xf>
    <xf numFmtId="172" fontId="11" fillId="0" borderId="46" xfId="0" applyNumberFormat="1" applyFont="1" applyFill="1" applyBorder="1" applyAlignment="1" applyProtection="1">
      <alignment horizontal="right"/>
      <protection/>
    </xf>
    <xf numFmtId="0" fontId="6" fillId="0" borderId="48"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8" fillId="34" borderId="90" xfId="0" applyFont="1" applyFill="1" applyBorder="1" applyAlignment="1" applyProtection="1">
      <alignment horizontal="center" vertical="center"/>
      <protection/>
    </xf>
    <xf numFmtId="0" fontId="16" fillId="0" borderId="48"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16" fillId="0" borderId="14" xfId="0" applyFont="1" applyFill="1" applyBorder="1" applyAlignment="1" applyProtection="1">
      <alignment horizontal="left" vertical="center"/>
      <protection/>
    </xf>
    <xf numFmtId="0" fontId="11" fillId="0" borderId="48" xfId="0" applyFont="1" applyFill="1" applyBorder="1" applyAlignment="1" applyProtection="1">
      <alignment horizontal="left" vertical="center"/>
      <protection/>
    </xf>
    <xf numFmtId="0" fontId="8" fillId="34" borderId="58" xfId="0" applyFont="1" applyFill="1" applyBorder="1" applyAlignment="1" applyProtection="1">
      <alignment horizontal="center" vertical="center"/>
      <protection/>
    </xf>
    <xf numFmtId="0" fontId="16" fillId="0" borderId="88" xfId="0" applyFont="1" applyFill="1" applyBorder="1" applyAlignment="1" applyProtection="1">
      <alignment horizontal="left" vertical="center"/>
      <protection/>
    </xf>
    <xf numFmtId="0" fontId="16" fillId="0" borderId="89" xfId="0" applyFont="1" applyFill="1" applyBorder="1" applyAlignment="1" applyProtection="1">
      <alignment horizontal="left" vertical="center"/>
      <protection/>
    </xf>
    <xf numFmtId="0" fontId="16" fillId="0" borderId="73" xfId="0" applyFont="1" applyFill="1" applyBorder="1" applyAlignment="1" applyProtection="1">
      <alignment horizontal="left" vertical="center"/>
      <protection/>
    </xf>
    <xf numFmtId="0" fontId="8" fillId="0" borderId="58" xfId="0" applyFont="1" applyFill="1" applyBorder="1" applyAlignment="1" applyProtection="1">
      <alignment horizontal="center" vertical="center"/>
      <protection/>
    </xf>
    <xf numFmtId="0" fontId="6" fillId="0" borderId="4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91" xfId="0" applyFont="1" applyFill="1" applyBorder="1" applyAlignment="1" applyProtection="1">
      <alignment horizontal="left" vertical="center"/>
      <protection/>
    </xf>
    <xf numFmtId="0" fontId="6" fillId="0" borderId="46" xfId="0" applyFont="1" applyFill="1" applyBorder="1" applyAlignment="1" applyProtection="1">
      <alignment horizontal="right" vertical="center"/>
      <protection/>
    </xf>
    <xf numFmtId="0" fontId="6" fillId="0" borderId="48"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47" xfId="0" applyFont="1" applyFill="1" applyBorder="1" applyAlignment="1" applyProtection="1">
      <alignment horizontal="right" vertical="center"/>
      <protection/>
    </xf>
    <xf numFmtId="0" fontId="6" fillId="0" borderId="88" xfId="0" applyFont="1" applyFill="1" applyBorder="1" applyAlignment="1" applyProtection="1">
      <alignment horizontal="left" vertical="center" wrapText="1"/>
      <protection/>
    </xf>
    <xf numFmtId="0" fontId="6" fillId="0" borderId="89" xfId="0" applyFont="1" applyFill="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xf>
    <xf numFmtId="0" fontId="6" fillId="0" borderId="32" xfId="0"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0" fontId="6" fillId="0" borderId="14" xfId="0" applyFont="1" applyFill="1" applyBorder="1" applyAlignment="1" applyProtection="1">
      <alignment vertical="center"/>
      <protection/>
    </xf>
    <xf numFmtId="0" fontId="2" fillId="33" borderId="0" xfId="0" applyFont="1" applyFill="1" applyAlignment="1" applyProtection="1">
      <alignment/>
      <protection/>
    </xf>
    <xf numFmtId="0" fontId="8" fillId="35" borderId="44" xfId="0" applyFont="1" applyFill="1" applyBorder="1" applyAlignment="1" applyProtection="1">
      <alignment horizontal="center" vertical="center"/>
      <protection/>
    </xf>
    <xf numFmtId="0" fontId="6" fillId="0" borderId="32" xfId="0" applyFont="1" applyFill="1" applyBorder="1" applyAlignment="1" applyProtection="1">
      <alignment horizontal="left"/>
      <protection/>
    </xf>
    <xf numFmtId="0" fontId="6" fillId="0" borderId="33" xfId="0" applyFont="1" applyFill="1" applyBorder="1" applyAlignment="1" applyProtection="1">
      <alignment horizontal="left"/>
      <protection/>
    </xf>
    <xf numFmtId="0" fontId="2" fillId="0" borderId="14" xfId="0" applyFont="1" applyFill="1" applyBorder="1" applyAlignment="1" applyProtection="1">
      <alignment horizontal="left"/>
      <protection/>
    </xf>
    <xf numFmtId="0" fontId="2" fillId="33" borderId="0" xfId="0" applyFont="1" applyFill="1" applyAlignment="1" applyProtection="1">
      <alignment horizontal="left"/>
      <protection/>
    </xf>
    <xf numFmtId="0" fontId="8" fillId="34" borderId="44" xfId="0" applyFont="1" applyFill="1" applyBorder="1" applyAlignment="1" applyProtection="1">
      <alignment horizontal="center"/>
      <protection/>
    </xf>
    <xf numFmtId="0" fontId="6" fillId="0" borderId="51" xfId="0" applyFont="1" applyFill="1" applyBorder="1" applyAlignment="1" applyProtection="1">
      <alignment/>
      <protection/>
    </xf>
    <xf numFmtId="0" fontId="6" fillId="0" borderId="91" xfId="0" applyFont="1" applyFill="1" applyBorder="1" applyAlignment="1" applyProtection="1">
      <alignment horizontal="left"/>
      <protection/>
    </xf>
    <xf numFmtId="0" fontId="6" fillId="0" borderId="65" xfId="0" applyFont="1" applyFill="1" applyBorder="1" applyAlignment="1" applyProtection="1">
      <alignment horizontal="left"/>
      <protection/>
    </xf>
    <xf numFmtId="0" fontId="6" fillId="0" borderId="66" xfId="0" applyFont="1" applyFill="1" applyBorder="1" applyAlignment="1" applyProtection="1">
      <alignment horizontal="left"/>
      <protection/>
    </xf>
    <xf numFmtId="0" fontId="16" fillId="0" borderId="48"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14" xfId="0" applyFont="1" applyFill="1" applyBorder="1" applyAlignment="1" applyProtection="1">
      <alignment horizontal="left"/>
      <protection/>
    </xf>
    <xf numFmtId="0" fontId="16" fillId="0" borderId="88" xfId="0" applyFont="1" applyFill="1" applyBorder="1" applyAlignment="1" applyProtection="1">
      <alignment horizontal="left"/>
      <protection/>
    </xf>
    <xf numFmtId="0" fontId="16" fillId="0" borderId="89" xfId="0" applyFont="1" applyFill="1" applyBorder="1" applyAlignment="1" applyProtection="1">
      <alignment horizontal="left"/>
      <protection/>
    </xf>
    <xf numFmtId="0" fontId="16" fillId="0" borderId="73" xfId="0" applyFont="1" applyFill="1" applyBorder="1" applyAlignment="1" applyProtection="1">
      <alignment horizontal="left"/>
      <protection/>
    </xf>
    <xf numFmtId="0" fontId="6" fillId="0" borderId="91" xfId="0" applyFont="1" applyFill="1" applyBorder="1" applyAlignment="1" applyProtection="1">
      <alignment horizontal="left" vertical="center" wrapText="1"/>
      <protection/>
    </xf>
    <xf numFmtId="0" fontId="6" fillId="0" borderId="65" xfId="0" applyFont="1" applyFill="1" applyBorder="1" applyAlignment="1" applyProtection="1">
      <alignment horizontal="left" vertical="center" wrapText="1"/>
      <protection/>
    </xf>
    <xf numFmtId="0" fontId="6" fillId="0" borderId="66" xfId="0" applyFont="1" applyFill="1" applyBorder="1" applyAlignment="1" applyProtection="1">
      <alignment horizontal="left" vertical="center" wrapText="1"/>
      <protection/>
    </xf>
    <xf numFmtId="0" fontId="8" fillId="0" borderId="90" xfId="0" applyFont="1" applyFill="1" applyBorder="1" applyAlignment="1" applyProtection="1">
      <alignment horizontal="center" vertical="center"/>
      <protection/>
    </xf>
    <xf numFmtId="0" fontId="6" fillId="0" borderId="48"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6" fillId="33" borderId="0" xfId="0" applyFont="1" applyFill="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xf>
    <xf numFmtId="0" fontId="8" fillId="0" borderId="58" xfId="0" applyFont="1" applyFill="1" applyBorder="1" applyAlignment="1" applyProtection="1">
      <alignment horizontal="center" vertical="center"/>
      <protection/>
    </xf>
    <xf numFmtId="0" fontId="6" fillId="0" borderId="88" xfId="0" applyFont="1" applyFill="1" applyBorder="1" applyAlignment="1" applyProtection="1">
      <alignment horizontal="left" vertical="center" wrapText="1"/>
      <protection/>
    </xf>
    <xf numFmtId="0" fontId="6" fillId="0" borderId="89" xfId="0" applyFont="1" applyFill="1" applyBorder="1" applyAlignment="1" applyProtection="1">
      <alignment horizontal="left" vertical="center" wrapText="1"/>
      <protection/>
    </xf>
    <xf numFmtId="0" fontId="6" fillId="0" borderId="73" xfId="0" applyFont="1" applyFill="1" applyBorder="1" applyAlignment="1" applyProtection="1">
      <alignment horizontal="left" vertical="center" wrapText="1"/>
      <protection/>
    </xf>
    <xf numFmtId="9" fontId="6" fillId="0" borderId="51" xfId="0" applyNumberFormat="1" applyFont="1" applyFill="1" applyBorder="1" applyAlignment="1" applyProtection="1">
      <alignment horizontal="center"/>
      <protection/>
    </xf>
    <xf numFmtId="9" fontId="6" fillId="0" borderId="47" xfId="0" applyNumberFormat="1" applyFont="1" applyFill="1" applyBorder="1" applyAlignment="1" applyProtection="1">
      <alignment horizontal="center"/>
      <protection/>
    </xf>
    <xf numFmtId="0" fontId="6" fillId="0" borderId="51" xfId="0" applyFont="1" applyFill="1" applyBorder="1" applyAlignment="1" applyProtection="1">
      <alignment horizontal="center"/>
      <protection/>
    </xf>
    <xf numFmtId="0" fontId="6" fillId="0" borderId="46" xfId="0" applyFont="1" applyFill="1" applyBorder="1" applyAlignment="1" applyProtection="1">
      <alignment horizontal="center"/>
      <protection/>
    </xf>
    <xf numFmtId="0" fontId="6" fillId="0" borderId="47" xfId="0" applyFont="1" applyFill="1" applyBorder="1" applyAlignment="1" applyProtection="1">
      <alignment horizontal="center"/>
      <protection/>
    </xf>
    <xf numFmtId="0" fontId="8" fillId="0" borderId="44" xfId="0" applyFont="1" applyFill="1" applyBorder="1" applyAlignment="1" applyProtection="1">
      <alignment horizontal="center" vertical="center"/>
      <protection/>
    </xf>
    <xf numFmtId="0" fontId="6" fillId="0" borderId="53" xfId="0" applyFont="1" applyFill="1" applyBorder="1" applyAlignment="1" applyProtection="1">
      <alignment horizontal="left" vertical="center" wrapText="1"/>
      <protection/>
    </xf>
    <xf numFmtId="0" fontId="6" fillId="0" borderId="54" xfId="0" applyFont="1" applyFill="1" applyBorder="1" applyAlignment="1" applyProtection="1">
      <alignment horizontal="left" vertical="center" wrapText="1"/>
      <protection/>
    </xf>
    <xf numFmtId="0" fontId="6" fillId="0" borderId="27" xfId="0" applyFont="1" applyFill="1" applyBorder="1" applyAlignment="1" applyProtection="1">
      <alignment horizontal="left" vertical="center" wrapText="1"/>
      <protection/>
    </xf>
    <xf numFmtId="0" fontId="8" fillId="0" borderId="85" xfId="0" applyFont="1" applyFill="1" applyBorder="1" applyAlignment="1" applyProtection="1">
      <alignment vertical="center"/>
      <protection/>
    </xf>
    <xf numFmtId="8" fontId="6" fillId="0" borderId="67" xfId="0" applyNumberFormat="1" applyFont="1" applyFill="1" applyBorder="1" applyAlignment="1" applyProtection="1">
      <alignment/>
      <protection/>
    </xf>
    <xf numFmtId="0" fontId="6" fillId="0" borderId="71" xfId="0" applyFont="1" applyFill="1" applyBorder="1" applyAlignment="1" applyProtection="1">
      <alignment horizontal="left" vertical="center" wrapText="1"/>
      <protection/>
    </xf>
    <xf numFmtId="0" fontId="6"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8" fillId="0" borderId="21" xfId="0" applyFont="1" applyFill="1" applyBorder="1" applyAlignment="1" applyProtection="1">
      <alignment horizontal="center"/>
      <protection/>
    </xf>
    <xf numFmtId="0" fontId="6" fillId="0" borderId="22" xfId="0" applyFont="1" applyFill="1" applyBorder="1" applyAlignment="1" applyProtection="1">
      <alignment horizontal="right"/>
      <protection/>
    </xf>
    <xf numFmtId="0" fontId="6" fillId="0" borderId="64" xfId="0" applyFont="1" applyFill="1" applyBorder="1" applyAlignment="1" applyProtection="1">
      <alignment/>
      <protection/>
    </xf>
    <xf numFmtId="0" fontId="6" fillId="0" borderId="37" xfId="0" applyFont="1" applyFill="1" applyBorder="1" applyAlignment="1" applyProtection="1">
      <alignment/>
      <protection/>
    </xf>
    <xf numFmtId="0" fontId="8" fillId="0" borderId="44" xfId="0" applyFont="1" applyFill="1" applyBorder="1" applyAlignment="1" applyProtection="1">
      <alignment horizontal="center"/>
      <protection/>
    </xf>
    <xf numFmtId="0" fontId="6" fillId="0" borderId="32" xfId="0" applyFont="1" applyFill="1" applyBorder="1" applyAlignment="1" applyProtection="1">
      <alignment horizontal="right"/>
      <protection/>
    </xf>
    <xf numFmtId="0" fontId="8" fillId="0" borderId="50" xfId="0" applyFont="1" applyFill="1" applyBorder="1" applyAlignment="1" applyProtection="1">
      <alignment horizontal="center"/>
      <protection/>
    </xf>
    <xf numFmtId="0" fontId="6" fillId="0" borderId="51" xfId="0" applyFont="1" applyFill="1" applyBorder="1" applyAlignment="1" applyProtection="1">
      <alignment horizontal="right"/>
      <protection/>
    </xf>
    <xf numFmtId="0" fontId="8" fillId="0" borderId="58" xfId="0" applyFont="1" applyFill="1" applyBorder="1" applyAlignment="1" applyProtection="1">
      <alignment horizontal="center"/>
      <protection/>
    </xf>
    <xf numFmtId="0" fontId="6" fillId="0" borderId="47" xfId="0" applyFont="1" applyFill="1" applyBorder="1" applyAlignment="1" applyProtection="1">
      <alignment horizontal="right"/>
      <protection/>
    </xf>
    <xf numFmtId="0" fontId="6" fillId="0" borderId="53" xfId="0" applyFont="1" applyFill="1" applyBorder="1" applyAlignment="1" applyProtection="1">
      <alignment wrapText="1"/>
      <protection/>
    </xf>
    <xf numFmtId="0" fontId="6" fillId="0" borderId="54" xfId="0" applyFont="1" applyFill="1" applyBorder="1" applyAlignment="1" applyProtection="1">
      <alignment wrapText="1"/>
      <protection/>
    </xf>
    <xf numFmtId="0" fontId="6" fillId="0" borderId="27" xfId="0" applyFont="1" applyFill="1" applyBorder="1" applyAlignment="1" applyProtection="1">
      <alignment wrapText="1"/>
      <protection/>
    </xf>
    <xf numFmtId="0" fontId="6" fillId="0" borderId="51" xfId="0" applyFont="1" applyFill="1" applyBorder="1" applyAlignment="1" applyProtection="1">
      <alignment horizontal="center" vertical="center"/>
      <protection/>
    </xf>
    <xf numFmtId="0" fontId="6" fillId="0" borderId="91" xfId="0" applyFont="1" applyFill="1" applyBorder="1" applyAlignment="1" applyProtection="1">
      <alignment vertical="center" wrapText="1"/>
      <protection/>
    </xf>
    <xf numFmtId="0" fontId="6" fillId="0" borderId="65" xfId="0" applyFont="1" applyFill="1" applyBorder="1" applyAlignment="1" applyProtection="1">
      <alignment vertical="center" wrapText="1"/>
      <protection/>
    </xf>
    <xf numFmtId="0" fontId="6" fillId="0" borderId="66" xfId="0" applyFont="1" applyFill="1" applyBorder="1" applyAlignment="1" applyProtection="1">
      <alignment vertical="center" wrapText="1"/>
      <protection/>
    </xf>
    <xf numFmtId="0" fontId="6" fillId="0" borderId="47" xfId="0" applyFont="1" applyFill="1" applyBorder="1" applyAlignment="1" applyProtection="1">
      <alignment horizontal="center" vertical="center"/>
      <protection/>
    </xf>
    <xf numFmtId="0" fontId="6" fillId="0" borderId="48"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8" fillId="0" borderId="50" xfId="0" applyFont="1" applyFill="1" applyBorder="1" applyAlignment="1" applyProtection="1">
      <alignment horizontal="center" vertical="center" wrapText="1"/>
      <protection/>
    </xf>
    <xf numFmtId="0" fontId="6" fillId="0" borderId="51" xfId="0" applyFont="1" applyFill="1" applyBorder="1" applyAlignment="1" applyProtection="1">
      <alignment horizontal="center" vertical="center" wrapText="1"/>
      <protection/>
    </xf>
    <xf numFmtId="0" fontId="8" fillId="0" borderId="58"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14" xfId="0" applyFont="1" applyFill="1" applyBorder="1" applyAlignment="1" applyProtection="1">
      <alignment horizontal="left"/>
      <protection/>
    </xf>
    <xf numFmtId="0" fontId="6" fillId="33" borderId="0" xfId="0" applyFont="1" applyFill="1" applyAlignment="1" applyProtection="1">
      <alignment horizontal="left"/>
      <protection/>
    </xf>
    <xf numFmtId="0" fontId="6" fillId="0" borderId="27" xfId="0" applyFont="1" applyFill="1" applyBorder="1" applyAlignment="1" applyProtection="1">
      <alignment horizontal="left"/>
      <protection/>
    </xf>
    <xf numFmtId="0" fontId="6" fillId="0" borderId="32"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14" xfId="0" applyFont="1" applyFill="1" applyBorder="1" applyAlignment="1" applyProtection="1">
      <alignment/>
      <protection/>
    </xf>
    <xf numFmtId="0" fontId="8" fillId="0" borderId="85" xfId="0" applyFont="1" applyFill="1" applyBorder="1" applyAlignment="1" applyProtection="1">
      <alignment horizontal="center" vertical="center"/>
      <protection/>
    </xf>
    <xf numFmtId="0" fontId="6" fillId="0" borderId="16" xfId="0" applyFont="1" applyFill="1" applyBorder="1" applyAlignment="1" applyProtection="1">
      <alignment/>
      <protection/>
    </xf>
    <xf numFmtId="0" fontId="6" fillId="0" borderId="16" xfId="0" applyFont="1" applyFill="1" applyBorder="1" applyAlignment="1" applyProtection="1">
      <alignment vertical="center" wrapText="1"/>
      <protection/>
    </xf>
    <xf numFmtId="0" fontId="6" fillId="0" borderId="17" xfId="0" applyFont="1" applyFill="1" applyBorder="1" applyAlignment="1" applyProtection="1">
      <alignment vertical="center" wrapText="1"/>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6" xfId="0" applyFont="1" applyFill="1" applyBorder="1" applyAlignment="1" applyProtection="1">
      <alignment horizontal="right"/>
      <protection/>
    </xf>
    <xf numFmtId="0" fontId="6" fillId="0" borderId="17" xfId="0" applyFont="1" applyFill="1" applyBorder="1" applyAlignment="1" applyProtection="1">
      <alignment/>
      <protection/>
    </xf>
    <xf numFmtId="0" fontId="1" fillId="33" borderId="0" xfId="0" applyFont="1" applyFill="1" applyAlignment="1" applyProtection="1">
      <alignment/>
      <protection/>
    </xf>
    <xf numFmtId="0" fontId="3" fillId="33"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Currency 5"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
          <c:y val="-0.01575"/>
          <c:w val="0.89075"/>
          <c:h val="0.8897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'2.Introduction'!$G$68:$L$68</c:f>
              <c:strCache/>
            </c:strRef>
          </c:cat>
          <c:val>
            <c:numRef>
              <c:f>'2.Introduction'!$G$69:$L$69</c:f>
              <c:numCache/>
            </c:numRef>
          </c:val>
        </c:ser>
        <c:axId val="21153262"/>
        <c:axId val="56161631"/>
      </c:barChart>
      <c:lineChart>
        <c:grouping val="stacke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'2.Introduction'!$G$70:$L$70</c:f>
              <c:numCache/>
            </c:numRef>
          </c:val>
          <c:smooth val="0"/>
        </c:ser>
        <c:axId val="21153262"/>
        <c:axId val="56161631"/>
      </c:lineChart>
      <c:catAx>
        <c:axId val="211532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Calibri"/>
                <a:ea typeface="Calibri"/>
                <a:cs typeface="Calibri"/>
              </a:defRPr>
            </a:pPr>
          </a:p>
        </c:txPr>
        <c:crossAx val="56161631"/>
        <c:crosses val="autoZero"/>
        <c:auto val="1"/>
        <c:lblOffset val="100"/>
        <c:tickLblSkip val="1"/>
        <c:noMultiLvlLbl val="0"/>
      </c:catAx>
      <c:valAx>
        <c:axId val="56161631"/>
        <c:scaling>
          <c:orientation val="minMax"/>
        </c:scaling>
        <c:axPos val="l"/>
        <c:title>
          <c:tx>
            <c:rich>
              <a:bodyPr vert="horz" rot="-5400000" anchor="ctr"/>
              <a:lstStyle/>
              <a:p>
                <a:pPr algn="ctr">
                  <a:defRPr/>
                </a:pPr>
                <a:r>
                  <a:rPr lang="en-US" cap="none" sz="1050" b="0" i="0" u="none" baseline="0">
                    <a:solidFill>
                      <a:srgbClr val="000000"/>
                    </a:solidFill>
                    <a:latin typeface="Calibri"/>
                    <a:ea typeface="Calibri"/>
                    <a:cs typeface="Calibri"/>
                  </a:rPr>
                  <a:t>Cash Flow</a:t>
                </a:r>
              </a:p>
            </c:rich>
          </c:tx>
          <c:layout>
            <c:manualLayout>
              <c:xMode val="factor"/>
              <c:yMode val="factor"/>
              <c:x val="-0.005"/>
              <c:y val="0.00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53262"/>
        <c:crossesAt val="1"/>
        <c:crossBetween val="between"/>
        <c:dispUnits/>
      </c:valAx>
      <c:spPr>
        <a:solidFill>
          <a:srgbClr val="FFFFFF"/>
        </a:solidFill>
        <a:ln w="12700">
          <a:solidFill>
            <a:srgbClr val="969696"/>
          </a:solidFill>
        </a:ln>
      </c:spPr>
    </c:plotArea>
    <c:legend>
      <c:legendPos val="b"/>
      <c:layout>
        <c:manualLayout>
          <c:xMode val="edge"/>
          <c:yMode val="edge"/>
          <c:x val="0.16875"/>
          <c:y val="0.87675"/>
          <c:w val="0.659"/>
          <c:h val="0.1012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3775"/>
          <c:w val="0.8455"/>
          <c:h val="0.79625"/>
        </c:manualLayout>
      </c:layout>
      <c:barChart>
        <c:barDir val="bar"/>
        <c:grouping val="stacked"/>
        <c:varyColors val="0"/>
        <c:ser>
          <c:idx val="0"/>
          <c:order val="0"/>
          <c:tx>
            <c:strRef>
              <c:f>'2.Introduction'!$G$68</c:f>
              <c:strCache>
                <c:ptCount val="1"/>
                <c:pt idx="0">
                  <c:v>Baseline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'2.Introduction'!$G$71</c:f>
              <c:numCache/>
            </c:numRef>
          </c:val>
        </c:ser>
        <c:ser>
          <c:idx val="1"/>
          <c:order val="1"/>
          <c:tx>
            <c:strRef>
              <c:f>'2.Introduction'!$H$68</c:f>
              <c:strCache>
                <c:ptCount val="1"/>
                <c:pt idx="0">
                  <c:v>Year 1</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'2.Introduction'!$H$71</c:f>
              <c:numCache/>
            </c:numRef>
          </c:val>
        </c:ser>
        <c:ser>
          <c:idx val="2"/>
          <c:order val="2"/>
          <c:tx>
            <c:strRef>
              <c:f>'2.Introduction'!$I$68</c:f>
              <c:strCache>
                <c:ptCount val="1"/>
                <c:pt idx="0">
                  <c:v>Year 2</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'2.Introduction'!$I$71</c:f>
              <c:numCache/>
            </c:numRef>
          </c:val>
        </c:ser>
        <c:ser>
          <c:idx val="3"/>
          <c:order val="3"/>
          <c:tx>
            <c:strRef>
              <c:f>'2.Introduction'!$J$68</c:f>
              <c:strCache>
                <c:ptCount val="1"/>
                <c:pt idx="0">
                  <c:v>Year 3</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'2.Introduction'!$J$71</c:f>
              <c:numCache/>
            </c:numRef>
          </c:val>
        </c:ser>
        <c:ser>
          <c:idx val="4"/>
          <c:order val="4"/>
          <c:tx>
            <c:strRef>
              <c:f>'2.Introduction'!$K$68</c:f>
              <c:strCache>
                <c:ptCount val="1"/>
                <c:pt idx="0">
                  <c:v>Year 4</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'2.Introduction'!$K$71</c:f>
              <c:numCache/>
            </c:numRef>
          </c:val>
        </c:ser>
        <c:ser>
          <c:idx val="5"/>
          <c:order val="5"/>
          <c:tx>
            <c:strRef>
              <c:f>'2.Introduction'!$L$68</c:f>
              <c:strCache>
                <c:ptCount val="1"/>
                <c:pt idx="0">
                  <c:v>Year 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'2.Introduction'!$L$71</c:f>
              <c:numCache/>
            </c:numRef>
          </c:val>
        </c:ser>
        <c:overlap val="100"/>
        <c:axId val="35692632"/>
        <c:axId val="52798233"/>
      </c:barChart>
      <c:catAx>
        <c:axId val="35692632"/>
        <c:scaling>
          <c:orientation val="minMax"/>
        </c:scaling>
        <c:axPos val="l"/>
        <c:delete val="1"/>
        <c:majorTickMark val="out"/>
        <c:minorTickMark val="none"/>
        <c:tickLblPos val="none"/>
        <c:crossAx val="52798233"/>
        <c:crosses val="autoZero"/>
        <c:auto val="1"/>
        <c:lblOffset val="100"/>
        <c:tickLblSkip val="1"/>
        <c:noMultiLvlLbl val="0"/>
      </c:catAx>
      <c:valAx>
        <c:axId val="52798233"/>
        <c:scaling>
          <c:orientation val="minMax"/>
        </c:scaling>
        <c:axPos val="b"/>
        <c:title>
          <c:tx>
            <c:rich>
              <a:bodyPr vert="horz" rot="0" anchor="ctr"/>
              <a:lstStyle/>
              <a:p>
                <a:pPr algn="ctr">
                  <a:defRPr/>
                </a:pPr>
                <a:r>
                  <a:rPr lang="en-US" cap="none" sz="1050" b="0" i="0" u="none" baseline="0">
                    <a:solidFill>
                      <a:srgbClr val="000000"/>
                    </a:solidFill>
                    <a:latin typeface="Calibri"/>
                    <a:ea typeface="Calibri"/>
                    <a:cs typeface="Calibri"/>
                  </a:rPr>
                  <a:t>Cumulative CO2 Emission Reduction (kg)</a:t>
                </a:r>
              </a:p>
            </c:rich>
          </c:tx>
          <c:layout>
            <c:manualLayout>
              <c:xMode val="factor"/>
              <c:yMode val="factor"/>
              <c:x val="-0.004"/>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92632"/>
        <c:crossesAt val="1"/>
        <c:crossBetween val="between"/>
        <c:dispUnits/>
      </c:valAx>
      <c:spPr>
        <a:solidFill>
          <a:srgbClr val="FFFFFF"/>
        </a:solidFill>
        <a:ln w="12700">
          <a:solidFill>
            <a:srgbClr val="969696"/>
          </a:solidFill>
        </a:ln>
      </c:spPr>
    </c:plotArea>
    <c:legend>
      <c:legendPos val="r"/>
      <c:layout>
        <c:manualLayout>
          <c:xMode val="edge"/>
          <c:yMode val="edge"/>
          <c:x val="0.858"/>
          <c:y val="0.18775"/>
          <c:w val="0.13175"/>
          <c:h val="0.61125"/>
        </c:manualLayout>
      </c:layout>
      <c:overlay val="0"/>
      <c:spPr>
        <a:noFill/>
        <a:ln w="3175">
          <a:noFill/>
        </a:ln>
      </c:spPr>
      <c:txPr>
        <a:bodyPr vert="horz" rot="0"/>
        <a:lstStyle/>
        <a:p>
          <a:pPr>
            <a:defRPr lang="en-US" cap="none" sz="96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065"/>
          <c:w val="0.7355"/>
          <c:h val="0.9937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'5.Savings Projections'!$I$7:$N$7</c:f>
              <c:strCache>
                <c:ptCount val="6"/>
                <c:pt idx="0">
                  <c:v>Baseline</c:v>
                </c:pt>
                <c:pt idx="1">
                  <c:v>Year 1</c:v>
                </c:pt>
                <c:pt idx="2">
                  <c:v>Year 2</c:v>
                </c:pt>
                <c:pt idx="3">
                  <c:v>Year 3</c:v>
                </c:pt>
                <c:pt idx="4">
                  <c:v>Year 4</c:v>
                </c:pt>
                <c:pt idx="5">
                  <c:v>Year 5</c:v>
                </c:pt>
              </c:strCache>
            </c:strRef>
          </c:cat>
          <c:val>
            <c:numRef>
              <c:f>'5.Savings Projections'!$I$60:$N$60</c:f>
              <c:numCache>
                <c:ptCount val="6"/>
                <c:pt idx="0">
                  <c:v>-6080</c:v>
                </c:pt>
                <c:pt idx="1">
                  <c:v>2448</c:v>
                </c:pt>
                <c:pt idx="2">
                  <c:v>2448</c:v>
                </c:pt>
                <c:pt idx="3">
                  <c:v>2448</c:v>
                </c:pt>
                <c:pt idx="4">
                  <c:v>2448</c:v>
                </c:pt>
                <c:pt idx="5">
                  <c:v>2448</c:v>
                </c:pt>
              </c:numCache>
            </c:numRef>
          </c:val>
        </c:ser>
        <c:axId val="5422050"/>
        <c:axId val="48798451"/>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strRef>
              <c:f>'5.Savings Projections'!$I$7:$N$7</c:f>
              <c:strCache>
                <c:ptCount val="6"/>
                <c:pt idx="0">
                  <c:v>Baseline</c:v>
                </c:pt>
                <c:pt idx="1">
                  <c:v>Year 1</c:v>
                </c:pt>
                <c:pt idx="2">
                  <c:v>Year 2</c:v>
                </c:pt>
                <c:pt idx="3">
                  <c:v>Year 3</c:v>
                </c:pt>
                <c:pt idx="4">
                  <c:v>Year 4</c:v>
                </c:pt>
                <c:pt idx="5">
                  <c:v>Year 5</c:v>
                </c:pt>
              </c:strCache>
            </c:strRef>
          </c:xVal>
          <c:yVal>
            <c:numRef>
              <c:f>'5.Savings Projections'!$I$61:$N$61</c:f>
              <c:numCache>
                <c:ptCount val="6"/>
                <c:pt idx="0">
                  <c:v>-6080</c:v>
                </c:pt>
                <c:pt idx="1">
                  <c:v>-3632</c:v>
                </c:pt>
                <c:pt idx="2">
                  <c:v>-1184</c:v>
                </c:pt>
                <c:pt idx="3">
                  <c:v>1264</c:v>
                </c:pt>
                <c:pt idx="4">
                  <c:v>3712</c:v>
                </c:pt>
                <c:pt idx="5">
                  <c:v>6160</c:v>
                </c:pt>
              </c:numCache>
            </c:numRef>
          </c:yVal>
          <c:smooth val="1"/>
        </c:ser>
        <c:axId val="5422050"/>
        <c:axId val="48798451"/>
      </c:scatterChart>
      <c:catAx>
        <c:axId val="5422050"/>
        <c:scaling>
          <c:orientation val="minMax"/>
        </c:scaling>
        <c:axPos val="b"/>
        <c:delete val="0"/>
        <c:numFmt formatCode="General" sourceLinked="1"/>
        <c:majorTickMark val="out"/>
        <c:minorTickMark val="none"/>
        <c:tickLblPos val="nextTo"/>
        <c:spPr>
          <a:ln w="3175">
            <a:solidFill>
              <a:srgbClr val="808080"/>
            </a:solidFill>
          </a:ln>
        </c:spPr>
        <c:crossAx val="48798451"/>
        <c:crosses val="autoZero"/>
        <c:auto val="1"/>
        <c:lblOffset val="100"/>
        <c:tickLblSkip val="1"/>
        <c:noMultiLvlLbl val="0"/>
      </c:catAx>
      <c:valAx>
        <c:axId val="48798451"/>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Cash Flow ($CAD)</a:t>
                </a:r>
              </a:p>
            </c:rich>
          </c:tx>
          <c:layout>
            <c:manualLayout>
              <c:xMode val="factor"/>
              <c:yMode val="factor"/>
              <c:x val="-0.001"/>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5422050"/>
        <c:crossesAt val="1"/>
        <c:crossBetween val="between"/>
        <c:dispUnits/>
      </c:valAx>
      <c:spPr>
        <a:noFill/>
        <a:ln w="12700">
          <a:solidFill>
            <a:srgbClr val="969696"/>
          </a:solidFill>
        </a:ln>
      </c:spPr>
    </c:plotArea>
    <c:legend>
      <c:legendPos val="r"/>
      <c:layout>
        <c:manualLayout>
          <c:xMode val="edge"/>
          <c:yMode val="edge"/>
          <c:x val="0.82575"/>
          <c:y val="0.4555"/>
          <c:w val="0.169"/>
          <c:h val="0.08325"/>
        </c:manualLayout>
      </c:layout>
      <c:overlay val="0"/>
      <c:spPr>
        <a:noFill/>
        <a:ln w="3175">
          <a:noFill/>
        </a:ln>
      </c:spPr>
      <c:txPr>
        <a:bodyPr vert="horz" rot="0"/>
        <a:lstStyle/>
        <a:p>
          <a:pPr>
            <a:defRPr lang="en-US" cap="none" sz="8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65"/>
          <c:w val="0.91675"/>
          <c:h val="0.8635"/>
        </c:manualLayout>
      </c:layout>
      <c:barChart>
        <c:barDir val="bar"/>
        <c:grouping val="stacked"/>
        <c:varyColors val="0"/>
        <c:ser>
          <c:idx val="0"/>
          <c:order val="0"/>
          <c:tx>
            <c:strRef>
              <c:f>'5.Savings Projections'!$I$7</c:f>
              <c:strCache>
                <c:ptCount val="1"/>
                <c:pt idx="0">
                  <c:v>Baseline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Projections'!$I$79</c:f>
              <c:numCache>
                <c:ptCount val="1"/>
                <c:pt idx="0">
                  <c:v>11747.4</c:v>
                </c:pt>
              </c:numCache>
            </c:numRef>
          </c:val>
        </c:ser>
        <c:ser>
          <c:idx val="1"/>
          <c:order val="1"/>
          <c:tx>
            <c:strRef>
              <c:f>'5.Savings Projections'!$J$7</c:f>
              <c:strCache>
                <c:ptCount val="1"/>
                <c:pt idx="0">
                  <c:v>Year 1</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Projections'!$J$79</c:f>
              <c:numCache>
                <c:ptCount val="1"/>
                <c:pt idx="0">
                  <c:v>11747.4</c:v>
                </c:pt>
              </c:numCache>
            </c:numRef>
          </c:val>
        </c:ser>
        <c:ser>
          <c:idx val="2"/>
          <c:order val="2"/>
          <c:tx>
            <c:strRef>
              <c:f>'5.Savings Projections'!$K$7</c:f>
              <c:strCache>
                <c:ptCount val="1"/>
                <c:pt idx="0">
                  <c:v>Year 2</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Projections'!$K$79</c:f>
              <c:numCache>
                <c:ptCount val="1"/>
                <c:pt idx="0">
                  <c:v>11747.4</c:v>
                </c:pt>
              </c:numCache>
            </c:numRef>
          </c:val>
        </c:ser>
        <c:ser>
          <c:idx val="3"/>
          <c:order val="3"/>
          <c:tx>
            <c:strRef>
              <c:f>'5.Savings Projections'!$L$7</c:f>
              <c:strCache>
                <c:ptCount val="1"/>
                <c:pt idx="0">
                  <c:v>Year 3</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Projections'!$L$79</c:f>
              <c:numCache>
                <c:ptCount val="1"/>
                <c:pt idx="0">
                  <c:v>11747.4</c:v>
                </c:pt>
              </c:numCache>
            </c:numRef>
          </c:val>
        </c:ser>
        <c:ser>
          <c:idx val="4"/>
          <c:order val="4"/>
          <c:tx>
            <c:strRef>
              <c:f>'5.Savings Projections'!$M$7</c:f>
              <c:strCache>
                <c:ptCount val="1"/>
                <c:pt idx="0">
                  <c:v>Year 4</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Projections'!$M$79</c:f>
              <c:numCache>
                <c:ptCount val="1"/>
                <c:pt idx="0">
                  <c:v>11747.4</c:v>
                </c:pt>
              </c:numCache>
            </c:numRef>
          </c:val>
        </c:ser>
        <c:ser>
          <c:idx val="5"/>
          <c:order val="5"/>
          <c:tx>
            <c:strRef>
              <c:f>'5.Savings Projections'!$N$7</c:f>
              <c:strCache>
                <c:ptCount val="1"/>
                <c:pt idx="0">
                  <c:v>Year 5</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'5.Savings Projections'!$N$79</c:f>
              <c:numCache>
                <c:ptCount val="1"/>
                <c:pt idx="0">
                  <c:v>11747.4</c:v>
                </c:pt>
              </c:numCache>
            </c:numRef>
          </c:val>
        </c:ser>
        <c:overlap val="100"/>
        <c:axId val="36532876"/>
        <c:axId val="60360429"/>
      </c:barChart>
      <c:catAx>
        <c:axId val="36532876"/>
        <c:scaling>
          <c:orientation val="minMax"/>
        </c:scaling>
        <c:axPos val="l"/>
        <c:delete val="1"/>
        <c:majorTickMark val="out"/>
        <c:minorTickMark val="none"/>
        <c:tickLblPos val="none"/>
        <c:crossAx val="60360429"/>
        <c:crosses val="autoZero"/>
        <c:auto val="1"/>
        <c:lblOffset val="100"/>
        <c:tickLblSkip val="1"/>
        <c:noMultiLvlLbl val="0"/>
      </c:catAx>
      <c:valAx>
        <c:axId val="60360429"/>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Annual reduction in CO2 emissions by switching to DVC (kg)</a:t>
                </a:r>
              </a:p>
            </c:rich>
          </c:tx>
          <c:layout>
            <c:manualLayout>
              <c:xMode val="factor"/>
              <c:yMode val="factor"/>
              <c:x val="-0.002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32876"/>
        <c:crossesAt val="1"/>
        <c:crossBetween val="between"/>
        <c:dispUnits/>
      </c:valAx>
      <c:spPr>
        <a:solidFill>
          <a:srgbClr val="FFFFFF"/>
        </a:solidFill>
        <a:ln w="12700">
          <a:solidFill>
            <a:srgbClr val="969696"/>
          </a:solidFill>
        </a:ln>
      </c:spPr>
    </c:plotArea>
    <c:legend>
      <c:legendPos val="r"/>
      <c:layout>
        <c:manualLayout>
          <c:xMode val="edge"/>
          <c:yMode val="edge"/>
          <c:x val="0.93"/>
          <c:y val="0.2915"/>
          <c:w val="0.06475"/>
          <c:h val="0.405"/>
        </c:manualLayout>
      </c:layout>
      <c:overlay val="0"/>
      <c:spPr>
        <a:noFill/>
        <a:ln w="3175">
          <a:noFill/>
        </a:ln>
      </c:spPr>
      <c:txPr>
        <a:bodyPr vert="horz" rot="0"/>
        <a:lstStyle/>
        <a:p>
          <a:pPr>
            <a:defRPr lang="en-US" cap="none" sz="8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72</xdr:row>
      <xdr:rowOff>180975</xdr:rowOff>
    </xdr:from>
    <xdr:to>
      <xdr:col>7</xdr:col>
      <xdr:colOff>200025</xdr:colOff>
      <xdr:row>84</xdr:row>
      <xdr:rowOff>142875</xdr:rowOff>
    </xdr:to>
    <xdr:graphicFrame>
      <xdr:nvGraphicFramePr>
        <xdr:cNvPr id="1" name="Chart 2"/>
        <xdr:cNvGraphicFramePr/>
      </xdr:nvGraphicFramePr>
      <xdr:xfrm>
        <a:off x="381000" y="16735425"/>
        <a:ext cx="5448300" cy="2247900"/>
      </xdr:xfrm>
      <a:graphic>
        <a:graphicData uri="http://schemas.openxmlformats.org/drawingml/2006/chart">
          <c:chart xmlns:c="http://schemas.openxmlformats.org/drawingml/2006/chart" r:id="rId1"/>
        </a:graphicData>
      </a:graphic>
    </xdr:graphicFrame>
    <xdr:clientData/>
  </xdr:twoCellAnchor>
  <xdr:twoCellAnchor>
    <xdr:from>
      <xdr:col>7</xdr:col>
      <xdr:colOff>323850</xdr:colOff>
      <xdr:row>72</xdr:row>
      <xdr:rowOff>152400</xdr:rowOff>
    </xdr:from>
    <xdr:to>
      <xdr:col>14</xdr:col>
      <xdr:colOff>95250</xdr:colOff>
      <xdr:row>84</xdr:row>
      <xdr:rowOff>133350</xdr:rowOff>
    </xdr:to>
    <xdr:graphicFrame>
      <xdr:nvGraphicFramePr>
        <xdr:cNvPr id="2" name="Chart 3"/>
        <xdr:cNvGraphicFramePr/>
      </xdr:nvGraphicFramePr>
      <xdr:xfrm>
        <a:off x="5953125" y="16706850"/>
        <a:ext cx="4781550" cy="2266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30</xdr:row>
      <xdr:rowOff>95250</xdr:rowOff>
    </xdr:from>
    <xdr:to>
      <xdr:col>13</xdr:col>
      <xdr:colOff>609600</xdr:colOff>
      <xdr:row>56</xdr:row>
      <xdr:rowOff>123825</xdr:rowOff>
    </xdr:to>
    <xdr:graphicFrame>
      <xdr:nvGraphicFramePr>
        <xdr:cNvPr id="1" name="Chart 1"/>
        <xdr:cNvGraphicFramePr/>
      </xdr:nvGraphicFramePr>
      <xdr:xfrm>
        <a:off x="361950" y="6286500"/>
        <a:ext cx="9105900" cy="50006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57</xdr:row>
      <xdr:rowOff>28575</xdr:rowOff>
    </xdr:from>
    <xdr:to>
      <xdr:col>13</xdr:col>
      <xdr:colOff>600075</xdr:colOff>
      <xdr:row>73</xdr:row>
      <xdr:rowOff>171450</xdr:rowOff>
    </xdr:to>
    <xdr:graphicFrame>
      <xdr:nvGraphicFramePr>
        <xdr:cNvPr id="2" name="Chart 2"/>
        <xdr:cNvGraphicFramePr/>
      </xdr:nvGraphicFramePr>
      <xdr:xfrm>
        <a:off x="390525" y="11382375"/>
        <a:ext cx="9067800" cy="3190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oboshare\Drobo1\Documents\My%20Dropbox\Green%20IT\ECM002%20-%20Energy%20Efficient%20Printers\ECM002%20-%20Energy%20Efficient%20Printers%20-%20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oboshare\Drobo1\Documents\My%20Dropbox\Green%20IT\ECM002%20-%20Energy%20Efficient%20Printers\ECM002%20-%20Energy%20Efficient%20Printers%20-%20v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Executive Summary"/>
      <sheetName val="4.Inputs"/>
      <sheetName val="5.Savings Projections"/>
      <sheetName val="6.Assumptions &amp; Sources"/>
    </sheetNames>
    <sheetDataSet>
      <sheetData sheetId="3">
        <row r="19">
          <cell r="G19" t="str">
            <v>HP LaserJet</v>
          </cell>
          <cell r="H19" t="str">
            <v> P2030</v>
          </cell>
          <cell r="I19">
            <v>299</v>
          </cell>
        </row>
        <row r="20">
          <cell r="G20" t="str">
            <v>Xerox</v>
          </cell>
          <cell r="H20" t="str">
            <v>3250D</v>
          </cell>
          <cell r="I20">
            <v>349</v>
          </cell>
        </row>
        <row r="26">
          <cell r="G26">
            <v>5</v>
          </cell>
        </row>
        <row r="27">
          <cell r="G27">
            <v>8</v>
          </cell>
        </row>
      </sheetData>
      <sheetData sheetId="4">
        <row r="15">
          <cell r="G15">
            <v>16</v>
          </cell>
        </row>
      </sheetData>
      <sheetData sheetId="5">
        <row r="24">
          <cell r="D24">
            <v>0.0888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Executive Summary"/>
      <sheetName val="4.Inputs"/>
      <sheetName val="5.Savings Projections"/>
      <sheetName val="6.Assumptions &amp; Sour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51"/>
  <sheetViews>
    <sheetView workbookViewId="0" topLeftCell="A1">
      <selection activeCell="A1" sqref="A1"/>
    </sheetView>
  </sheetViews>
  <sheetFormatPr defaultColWidth="9.140625" defaultRowHeight="15"/>
  <cols>
    <col min="1" max="2" width="2.8515625" style="1" customWidth="1"/>
    <col min="3" max="10" width="9.57421875" style="1" customWidth="1"/>
    <col min="11" max="11" width="10.28125" style="1" bestFit="1" customWidth="1"/>
    <col min="12" max="12" width="2.8515625" style="1" customWidth="1"/>
    <col min="13" max="16384" width="9.140625" style="1" customWidth="1"/>
  </cols>
  <sheetData>
    <row r="1" ht="15.75" thickBot="1"/>
    <row r="2" spans="2:12" ht="15.75" thickBot="1">
      <c r="B2" s="2"/>
      <c r="C2" s="3"/>
      <c r="D2" s="3"/>
      <c r="E2" s="3"/>
      <c r="F2" s="3"/>
      <c r="G2" s="3"/>
      <c r="H2" s="3"/>
      <c r="I2" s="3"/>
      <c r="J2" s="3"/>
      <c r="K2" s="3"/>
      <c r="L2" s="4"/>
    </row>
    <row r="3" spans="2:12" ht="22.5" customHeight="1">
      <c r="B3" s="5"/>
      <c r="C3" s="131" t="s">
        <v>207</v>
      </c>
      <c r="D3" s="132"/>
      <c r="E3" s="132"/>
      <c r="F3" s="132"/>
      <c r="G3" s="132"/>
      <c r="H3" s="132"/>
      <c r="I3" s="132"/>
      <c r="J3" s="132"/>
      <c r="K3" s="133"/>
      <c r="L3" s="6"/>
    </row>
    <row r="4" spans="2:12" ht="22.5" customHeight="1" thickBot="1">
      <c r="B4" s="5"/>
      <c r="C4" s="134" t="s">
        <v>285</v>
      </c>
      <c r="D4" s="135"/>
      <c r="E4" s="135"/>
      <c r="F4" s="135"/>
      <c r="G4" s="135"/>
      <c r="H4" s="135"/>
      <c r="I4" s="135"/>
      <c r="J4" s="135"/>
      <c r="K4" s="136"/>
      <c r="L4" s="6"/>
    </row>
    <row r="5" spans="2:12" ht="15">
      <c r="B5" s="5"/>
      <c r="C5" s="62"/>
      <c r="D5" s="62"/>
      <c r="E5" s="62"/>
      <c r="F5" s="62"/>
      <c r="G5" s="62"/>
      <c r="H5" s="62"/>
      <c r="I5" s="62"/>
      <c r="J5" s="62"/>
      <c r="K5" s="62"/>
      <c r="L5" s="6"/>
    </row>
    <row r="6" spans="2:12" ht="15">
      <c r="B6" s="5"/>
      <c r="C6" s="143" t="s">
        <v>208</v>
      </c>
      <c r="D6" s="144"/>
      <c r="E6" s="144"/>
      <c r="F6" s="144"/>
      <c r="G6" s="144"/>
      <c r="H6" s="145">
        <f ca="1">TODAY()</f>
        <v>40399</v>
      </c>
      <c r="I6" s="144"/>
      <c r="J6" s="144"/>
      <c r="K6" s="146"/>
      <c r="L6" s="6"/>
    </row>
    <row r="7" spans="2:12" ht="15.75" thickBot="1">
      <c r="B7" s="5"/>
      <c r="C7" s="7"/>
      <c r="D7" s="7"/>
      <c r="E7" s="7"/>
      <c r="F7" s="7"/>
      <c r="G7" s="7"/>
      <c r="H7" s="7"/>
      <c r="I7" s="7"/>
      <c r="J7" s="7"/>
      <c r="K7" s="7"/>
      <c r="L7" s="6"/>
    </row>
    <row r="8" spans="2:12" ht="15" customHeight="1">
      <c r="B8" s="5"/>
      <c r="C8" s="137" t="s">
        <v>223</v>
      </c>
      <c r="D8" s="138"/>
      <c r="E8" s="138"/>
      <c r="F8" s="138"/>
      <c r="G8" s="138"/>
      <c r="H8" s="138"/>
      <c r="I8" s="138"/>
      <c r="J8" s="138"/>
      <c r="K8" s="139"/>
      <c r="L8" s="6"/>
    </row>
    <row r="9" spans="2:12" ht="15" customHeight="1">
      <c r="B9" s="5"/>
      <c r="C9" s="140"/>
      <c r="D9" s="141"/>
      <c r="E9" s="141"/>
      <c r="F9" s="141"/>
      <c r="G9" s="141"/>
      <c r="H9" s="141"/>
      <c r="I9" s="141"/>
      <c r="J9" s="141"/>
      <c r="K9" s="142"/>
      <c r="L9" s="6"/>
    </row>
    <row r="10" spans="2:12" ht="15.75" thickBot="1">
      <c r="B10" s="5"/>
      <c r="C10" s="158" t="s">
        <v>209</v>
      </c>
      <c r="D10" s="159"/>
      <c r="E10" s="159"/>
      <c r="F10" s="159"/>
      <c r="G10" s="159"/>
      <c r="H10" s="160">
        <v>40398</v>
      </c>
      <c r="I10" s="161"/>
      <c r="J10" s="161"/>
      <c r="K10" s="162"/>
      <c r="L10" s="6"/>
    </row>
    <row r="11" spans="2:12" ht="15.75" thickBot="1">
      <c r="B11" s="5"/>
      <c r="C11" s="64"/>
      <c r="D11" s="64"/>
      <c r="E11" s="64"/>
      <c r="F11" s="64"/>
      <c r="G11" s="64"/>
      <c r="H11" s="65"/>
      <c r="I11" s="66"/>
      <c r="J11" s="66"/>
      <c r="K11" s="66"/>
      <c r="L11" s="6"/>
    </row>
    <row r="12" spans="2:12" ht="15">
      <c r="B12" s="5"/>
      <c r="C12" s="149" t="s">
        <v>210</v>
      </c>
      <c r="D12" s="150"/>
      <c r="E12" s="150"/>
      <c r="F12" s="150"/>
      <c r="G12" s="150"/>
      <c r="H12" s="150"/>
      <c r="I12" s="150"/>
      <c r="J12" s="150"/>
      <c r="K12" s="151"/>
      <c r="L12" s="6"/>
    </row>
    <row r="13" spans="2:12" ht="22.5" customHeight="1">
      <c r="B13" s="5"/>
      <c r="C13" s="152"/>
      <c r="D13" s="153"/>
      <c r="E13" s="153"/>
      <c r="F13" s="153"/>
      <c r="G13" s="153"/>
      <c r="H13" s="153"/>
      <c r="I13" s="153"/>
      <c r="J13" s="153"/>
      <c r="K13" s="154"/>
      <c r="L13" s="6"/>
    </row>
    <row r="14" spans="2:12" ht="15" customHeight="1">
      <c r="B14" s="5"/>
      <c r="C14" s="152"/>
      <c r="D14" s="153"/>
      <c r="E14" s="153"/>
      <c r="F14" s="153"/>
      <c r="G14" s="153"/>
      <c r="H14" s="153"/>
      <c r="I14" s="153"/>
      <c r="J14" s="153"/>
      <c r="K14" s="154"/>
      <c r="L14" s="6"/>
    </row>
    <row r="15" spans="2:12" ht="15" customHeight="1">
      <c r="B15" s="5"/>
      <c r="C15" s="152"/>
      <c r="D15" s="153"/>
      <c r="E15" s="153"/>
      <c r="F15" s="153"/>
      <c r="G15" s="153"/>
      <c r="H15" s="153"/>
      <c r="I15" s="153"/>
      <c r="J15" s="153"/>
      <c r="K15" s="154"/>
      <c r="L15" s="6"/>
    </row>
    <row r="16" spans="2:12" ht="15" customHeight="1">
      <c r="B16" s="5"/>
      <c r="C16" s="152"/>
      <c r="D16" s="153"/>
      <c r="E16" s="153"/>
      <c r="F16" s="153"/>
      <c r="G16" s="153"/>
      <c r="H16" s="153"/>
      <c r="I16" s="153"/>
      <c r="J16" s="153"/>
      <c r="K16" s="154"/>
      <c r="L16" s="6"/>
    </row>
    <row r="17" spans="2:12" ht="15" customHeight="1">
      <c r="B17" s="5"/>
      <c r="C17" s="152"/>
      <c r="D17" s="153"/>
      <c r="E17" s="153"/>
      <c r="F17" s="153"/>
      <c r="G17" s="153"/>
      <c r="H17" s="153"/>
      <c r="I17" s="153"/>
      <c r="J17" s="153"/>
      <c r="K17" s="154"/>
      <c r="L17" s="6"/>
    </row>
    <row r="18" spans="2:12" ht="15" customHeight="1">
      <c r="B18" s="5"/>
      <c r="C18" s="152"/>
      <c r="D18" s="153"/>
      <c r="E18" s="153"/>
      <c r="F18" s="153"/>
      <c r="G18" s="153"/>
      <c r="H18" s="153"/>
      <c r="I18" s="153"/>
      <c r="J18" s="153"/>
      <c r="K18" s="154"/>
      <c r="L18" s="6"/>
    </row>
    <row r="19" spans="2:12" ht="15" customHeight="1">
      <c r="B19" s="5"/>
      <c r="C19" s="152"/>
      <c r="D19" s="153"/>
      <c r="E19" s="153"/>
      <c r="F19" s="153"/>
      <c r="G19" s="153"/>
      <c r="H19" s="153"/>
      <c r="I19" s="153"/>
      <c r="J19" s="153"/>
      <c r="K19" s="154"/>
      <c r="L19" s="6"/>
    </row>
    <row r="20" spans="2:12" ht="15" customHeight="1">
      <c r="B20" s="5"/>
      <c r="C20" s="152"/>
      <c r="D20" s="153"/>
      <c r="E20" s="153"/>
      <c r="F20" s="153"/>
      <c r="G20" s="153"/>
      <c r="H20" s="153"/>
      <c r="I20" s="153"/>
      <c r="J20" s="153"/>
      <c r="K20" s="154"/>
      <c r="L20" s="6"/>
    </row>
    <row r="21" spans="2:12" ht="15" customHeight="1">
      <c r="B21" s="5"/>
      <c r="C21" s="152"/>
      <c r="D21" s="153"/>
      <c r="E21" s="153"/>
      <c r="F21" s="153"/>
      <c r="G21" s="153"/>
      <c r="H21" s="153"/>
      <c r="I21" s="153"/>
      <c r="J21" s="153"/>
      <c r="K21" s="154"/>
      <c r="L21" s="6"/>
    </row>
    <row r="22" spans="2:12" ht="15" customHeight="1">
      <c r="B22" s="5"/>
      <c r="C22" s="152"/>
      <c r="D22" s="153"/>
      <c r="E22" s="153"/>
      <c r="F22" s="153"/>
      <c r="G22" s="153"/>
      <c r="H22" s="153"/>
      <c r="I22" s="153"/>
      <c r="J22" s="153"/>
      <c r="K22" s="154"/>
      <c r="L22" s="6"/>
    </row>
    <row r="23" spans="2:12" ht="15" customHeight="1">
      <c r="B23" s="5"/>
      <c r="C23" s="152"/>
      <c r="D23" s="153"/>
      <c r="E23" s="153"/>
      <c r="F23" s="153"/>
      <c r="G23" s="153"/>
      <c r="H23" s="153"/>
      <c r="I23" s="153"/>
      <c r="J23" s="153"/>
      <c r="K23" s="154"/>
      <c r="L23" s="6"/>
    </row>
    <row r="24" spans="2:12" ht="15" customHeight="1" thickBot="1">
      <c r="B24" s="5"/>
      <c r="C24" s="155"/>
      <c r="D24" s="156"/>
      <c r="E24" s="156"/>
      <c r="F24" s="156"/>
      <c r="G24" s="156"/>
      <c r="H24" s="156"/>
      <c r="I24" s="156"/>
      <c r="J24" s="156"/>
      <c r="K24" s="157"/>
      <c r="L24" s="6"/>
    </row>
    <row r="25" spans="2:12" ht="15" customHeight="1" thickBot="1">
      <c r="B25" s="5"/>
      <c r="C25" s="64"/>
      <c r="D25" s="64"/>
      <c r="E25" s="64"/>
      <c r="F25" s="64"/>
      <c r="G25" s="64"/>
      <c r="H25" s="65"/>
      <c r="I25" s="66"/>
      <c r="J25" s="66"/>
      <c r="K25" s="66"/>
      <c r="L25" s="6"/>
    </row>
    <row r="26" spans="2:12" ht="15" customHeight="1">
      <c r="B26" s="5"/>
      <c r="C26" s="64"/>
      <c r="D26" s="269" t="s">
        <v>211</v>
      </c>
      <c r="E26" s="270"/>
      <c r="F26" s="271" t="s">
        <v>212</v>
      </c>
      <c r="G26" s="272"/>
      <c r="H26" s="273"/>
      <c r="I26" s="274" t="s">
        <v>213</v>
      </c>
      <c r="J26" s="275"/>
      <c r="K26" s="276"/>
      <c r="L26" s="6"/>
    </row>
    <row r="27" spans="2:12" ht="15" customHeight="1">
      <c r="B27" s="5"/>
      <c r="C27" s="64"/>
      <c r="D27" s="277"/>
      <c r="E27" s="278"/>
      <c r="F27" s="128" t="s">
        <v>206</v>
      </c>
      <c r="G27" s="129"/>
      <c r="H27" s="130"/>
      <c r="I27" s="279" t="s">
        <v>214</v>
      </c>
      <c r="J27" s="280"/>
      <c r="K27" s="276"/>
      <c r="L27" s="6"/>
    </row>
    <row r="28" spans="2:12" ht="15.75" customHeight="1">
      <c r="B28" s="5"/>
      <c r="C28" s="64"/>
      <c r="D28" s="277"/>
      <c r="E28" s="278"/>
      <c r="F28" s="128" t="s">
        <v>215</v>
      </c>
      <c r="G28" s="129"/>
      <c r="H28" s="130"/>
      <c r="I28" s="147" t="s">
        <v>216</v>
      </c>
      <c r="J28" s="148"/>
      <c r="K28" s="276"/>
      <c r="L28" s="6"/>
    </row>
    <row r="29" spans="2:12" ht="15.75" thickBot="1">
      <c r="B29" s="5"/>
      <c r="C29" s="64"/>
      <c r="D29" s="281"/>
      <c r="E29" s="282"/>
      <c r="F29" s="283" t="s">
        <v>217</v>
      </c>
      <c r="G29" s="284"/>
      <c r="H29" s="285"/>
      <c r="I29" s="286" t="s">
        <v>218</v>
      </c>
      <c r="J29" s="287"/>
      <c r="K29" s="276"/>
      <c r="L29" s="6"/>
    </row>
    <row r="30" spans="2:12" ht="15.75" thickBot="1">
      <c r="B30" s="5"/>
      <c r="C30" s="61"/>
      <c r="D30" s="7"/>
      <c r="E30" s="7"/>
      <c r="F30" s="7"/>
      <c r="G30" s="7"/>
      <c r="H30" s="7"/>
      <c r="I30" s="7"/>
      <c r="J30" s="7"/>
      <c r="K30" s="7"/>
      <c r="L30" s="6"/>
    </row>
    <row r="31" spans="2:12" ht="19.5" thickBot="1">
      <c r="B31" s="5"/>
      <c r="C31" s="125" t="s">
        <v>5</v>
      </c>
      <c r="D31" s="126"/>
      <c r="E31" s="126"/>
      <c r="F31" s="126"/>
      <c r="G31" s="126"/>
      <c r="H31" s="126"/>
      <c r="I31" s="126"/>
      <c r="J31" s="126"/>
      <c r="K31" s="127"/>
      <c r="L31" s="6"/>
    </row>
    <row r="32" spans="2:12" ht="15">
      <c r="B32" s="5"/>
      <c r="C32" s="288" t="s">
        <v>219</v>
      </c>
      <c r="D32" s="289"/>
      <c r="E32" s="289"/>
      <c r="F32" s="289"/>
      <c r="G32" s="289"/>
      <c r="H32" s="289"/>
      <c r="I32" s="289"/>
      <c r="J32" s="289"/>
      <c r="K32" s="290"/>
      <c r="L32" s="6"/>
    </row>
    <row r="33" spans="2:12" ht="15">
      <c r="B33" s="5"/>
      <c r="C33" s="291"/>
      <c r="D33" s="292"/>
      <c r="E33" s="292"/>
      <c r="F33" s="292"/>
      <c r="G33" s="292"/>
      <c r="H33" s="292"/>
      <c r="I33" s="292"/>
      <c r="J33" s="292"/>
      <c r="K33" s="293"/>
      <c r="L33" s="6"/>
    </row>
    <row r="34" spans="2:12" ht="15">
      <c r="B34" s="5"/>
      <c r="C34" s="291"/>
      <c r="D34" s="292"/>
      <c r="E34" s="292"/>
      <c r="F34" s="292"/>
      <c r="G34" s="292"/>
      <c r="H34" s="292"/>
      <c r="I34" s="292"/>
      <c r="J34" s="292"/>
      <c r="K34" s="293"/>
      <c r="L34" s="6"/>
    </row>
    <row r="35" spans="2:12" ht="15">
      <c r="B35" s="5"/>
      <c r="C35" s="291"/>
      <c r="D35" s="292"/>
      <c r="E35" s="292"/>
      <c r="F35" s="292"/>
      <c r="G35" s="292"/>
      <c r="H35" s="292"/>
      <c r="I35" s="292"/>
      <c r="J35" s="292"/>
      <c r="K35" s="293"/>
      <c r="L35" s="6"/>
    </row>
    <row r="36" spans="2:12" ht="15">
      <c r="B36" s="5"/>
      <c r="C36" s="291"/>
      <c r="D36" s="292"/>
      <c r="E36" s="292"/>
      <c r="F36" s="292"/>
      <c r="G36" s="292"/>
      <c r="H36" s="292"/>
      <c r="I36" s="292"/>
      <c r="J36" s="292"/>
      <c r="K36" s="293"/>
      <c r="L36" s="6"/>
    </row>
    <row r="37" spans="2:12" ht="15">
      <c r="B37" s="5"/>
      <c r="C37" s="119" t="s">
        <v>220</v>
      </c>
      <c r="D37" s="120"/>
      <c r="E37" s="120"/>
      <c r="F37" s="120"/>
      <c r="G37" s="120"/>
      <c r="H37" s="120"/>
      <c r="I37" s="120"/>
      <c r="J37" s="120"/>
      <c r="K37" s="121"/>
      <c r="L37" s="6"/>
    </row>
    <row r="38" spans="2:12" ht="15">
      <c r="B38" s="5"/>
      <c r="C38" s="119"/>
      <c r="D38" s="120"/>
      <c r="E38" s="120"/>
      <c r="F38" s="120"/>
      <c r="G38" s="120"/>
      <c r="H38" s="120"/>
      <c r="I38" s="120"/>
      <c r="J38" s="120"/>
      <c r="K38" s="121"/>
      <c r="L38" s="6"/>
    </row>
    <row r="39" spans="2:12" ht="15">
      <c r="B39" s="5"/>
      <c r="C39" s="119"/>
      <c r="D39" s="120"/>
      <c r="E39" s="120"/>
      <c r="F39" s="120"/>
      <c r="G39" s="120"/>
      <c r="H39" s="120"/>
      <c r="I39" s="120"/>
      <c r="J39" s="120"/>
      <c r="K39" s="121"/>
      <c r="L39" s="6"/>
    </row>
    <row r="40" spans="2:12" ht="15">
      <c r="B40" s="5"/>
      <c r="C40" s="119"/>
      <c r="D40" s="120"/>
      <c r="E40" s="120"/>
      <c r="F40" s="120"/>
      <c r="G40" s="120"/>
      <c r="H40" s="120"/>
      <c r="I40" s="120"/>
      <c r="J40" s="120"/>
      <c r="K40" s="121"/>
      <c r="L40" s="6"/>
    </row>
    <row r="41" spans="2:12" ht="15">
      <c r="B41" s="5"/>
      <c r="C41" s="119"/>
      <c r="D41" s="120"/>
      <c r="E41" s="120"/>
      <c r="F41" s="120"/>
      <c r="G41" s="120"/>
      <c r="H41" s="120"/>
      <c r="I41" s="120"/>
      <c r="J41" s="120"/>
      <c r="K41" s="121"/>
      <c r="L41" s="6"/>
    </row>
    <row r="42" spans="2:12" ht="15">
      <c r="B42" s="5"/>
      <c r="C42" s="119"/>
      <c r="D42" s="120"/>
      <c r="E42" s="120"/>
      <c r="F42" s="120"/>
      <c r="G42" s="120"/>
      <c r="H42" s="120"/>
      <c r="I42" s="120"/>
      <c r="J42" s="120"/>
      <c r="K42" s="121"/>
      <c r="L42" s="6"/>
    </row>
    <row r="43" spans="2:12" ht="15">
      <c r="B43" s="5"/>
      <c r="C43" s="119"/>
      <c r="D43" s="120"/>
      <c r="E43" s="120"/>
      <c r="F43" s="120"/>
      <c r="G43" s="120"/>
      <c r="H43" s="120"/>
      <c r="I43" s="120"/>
      <c r="J43" s="120"/>
      <c r="K43" s="121"/>
      <c r="L43" s="6"/>
    </row>
    <row r="44" spans="2:12" ht="15">
      <c r="B44" s="5"/>
      <c r="C44" s="122" t="s">
        <v>17</v>
      </c>
      <c r="D44" s="123"/>
      <c r="E44" s="123"/>
      <c r="F44" s="123"/>
      <c r="G44" s="123"/>
      <c r="H44" s="123"/>
      <c r="I44" s="123"/>
      <c r="J44" s="123"/>
      <c r="K44" s="124"/>
      <c r="L44" s="6"/>
    </row>
    <row r="45" spans="2:12" ht="15">
      <c r="B45" s="5"/>
      <c r="C45" s="122"/>
      <c r="D45" s="123"/>
      <c r="E45" s="123"/>
      <c r="F45" s="123"/>
      <c r="G45" s="123"/>
      <c r="H45" s="123"/>
      <c r="I45" s="123"/>
      <c r="J45" s="123"/>
      <c r="K45" s="124"/>
      <c r="L45" s="6"/>
    </row>
    <row r="46" spans="2:12" ht="15">
      <c r="B46" s="5"/>
      <c r="C46" s="122"/>
      <c r="D46" s="123"/>
      <c r="E46" s="123"/>
      <c r="F46" s="123"/>
      <c r="G46" s="123"/>
      <c r="H46" s="123"/>
      <c r="I46" s="123"/>
      <c r="J46" s="123"/>
      <c r="K46" s="124"/>
      <c r="L46" s="6"/>
    </row>
    <row r="47" spans="2:12" ht="15">
      <c r="B47" s="5"/>
      <c r="C47" s="122"/>
      <c r="D47" s="123"/>
      <c r="E47" s="123"/>
      <c r="F47" s="123"/>
      <c r="G47" s="123"/>
      <c r="H47" s="123"/>
      <c r="I47" s="123"/>
      <c r="J47" s="123"/>
      <c r="K47" s="124"/>
      <c r="L47" s="6"/>
    </row>
    <row r="48" spans="2:12" ht="15">
      <c r="B48" s="5"/>
      <c r="C48" s="122"/>
      <c r="D48" s="123"/>
      <c r="E48" s="123"/>
      <c r="F48" s="123"/>
      <c r="G48" s="123"/>
      <c r="H48" s="123"/>
      <c r="I48" s="123"/>
      <c r="J48" s="123"/>
      <c r="K48" s="124"/>
      <c r="L48" s="6"/>
    </row>
    <row r="49" spans="2:12" ht="15">
      <c r="B49" s="55"/>
      <c r="C49" s="116" t="s">
        <v>221</v>
      </c>
      <c r="D49" s="117"/>
      <c r="E49" s="117"/>
      <c r="F49" s="117"/>
      <c r="G49" s="117"/>
      <c r="H49" s="117"/>
      <c r="I49" s="117"/>
      <c r="J49" s="117"/>
      <c r="K49" s="118"/>
      <c r="L49" s="294"/>
    </row>
    <row r="50" spans="2:12" ht="15.75" thickBot="1">
      <c r="B50" s="55"/>
      <c r="C50" s="113" t="s">
        <v>222</v>
      </c>
      <c r="D50" s="114"/>
      <c r="E50" s="114"/>
      <c r="F50" s="114"/>
      <c r="G50" s="114"/>
      <c r="H50" s="114"/>
      <c r="I50" s="114"/>
      <c r="J50" s="114"/>
      <c r="K50" s="115"/>
      <c r="L50" s="294"/>
    </row>
    <row r="51" spans="2:12" ht="15.75" thickBot="1">
      <c r="B51" s="8"/>
      <c r="C51" s="9"/>
      <c r="D51" s="9"/>
      <c r="E51" s="9"/>
      <c r="F51" s="9"/>
      <c r="G51" s="9"/>
      <c r="H51" s="9"/>
      <c r="I51" s="9"/>
      <c r="J51" s="60"/>
      <c r="K51" s="60"/>
      <c r="L51" s="63"/>
    </row>
  </sheetData>
  <sheetProtection password="E7B2" sheet="1"/>
  <mergeCells count="23">
    <mergeCell ref="C3:K3"/>
    <mergeCell ref="C4:K4"/>
    <mergeCell ref="C8:K9"/>
    <mergeCell ref="C6:G6"/>
    <mergeCell ref="H6:K6"/>
    <mergeCell ref="I28:J28"/>
    <mergeCell ref="I27:J27"/>
    <mergeCell ref="C12:K24"/>
    <mergeCell ref="C10:G10"/>
    <mergeCell ref="H10:K10"/>
    <mergeCell ref="D26:E29"/>
    <mergeCell ref="I26:J26"/>
    <mergeCell ref="F29:H29"/>
    <mergeCell ref="F26:H26"/>
    <mergeCell ref="F27:H27"/>
    <mergeCell ref="I29:J29"/>
    <mergeCell ref="F28:H28"/>
    <mergeCell ref="C50:K50"/>
    <mergeCell ref="C49:K49"/>
    <mergeCell ref="C37:K43"/>
    <mergeCell ref="C44:K48"/>
    <mergeCell ref="C32:K36"/>
    <mergeCell ref="C31:K31"/>
  </mergeCells>
  <hyperlinks>
    <hyperlink ref="C8:K9" r:id="rId1" display="For the most recent version of this ECM, and links to other useful analysis tools, please click here to go to http://www.appropedia.org/Category:Queens_Green_IT_ECMs"/>
    <hyperlink ref="C49:K49" location="'6.Assumptions'!A1" display="Please click here to view the complete list of Assumptions."/>
    <hyperlink ref="C50:K50" location="'2.Introduction'!A1" display="Continue with your analysis by proceeding to the Instructions."/>
  </hyperlinks>
  <printOptions/>
  <pageMargins left="0.7" right="0.7" top="0.75" bottom="0.75" header="0.3" footer="0.3"/>
  <pageSetup horizontalDpi="600" verticalDpi="600" orientation="portrait" scale="85" r:id="rId2"/>
  <headerFooter>
    <oddHeader>&amp;L&amp;F&amp;R&amp;A</oddHeader>
    <oddFooter>&amp;LLast modified by analyst: &amp;D&amp;RPage &amp;P of &amp;N</oddFooter>
  </headerFooter>
</worksheet>
</file>

<file path=xl/worksheets/sheet2.xml><?xml version="1.0" encoding="utf-8"?>
<worksheet xmlns="http://schemas.openxmlformats.org/spreadsheetml/2006/main" xmlns:r="http://schemas.openxmlformats.org/officeDocument/2006/relationships">
  <dimension ref="B2:P96"/>
  <sheetViews>
    <sheetView zoomScalePageLayoutView="0" workbookViewId="0" topLeftCell="A1">
      <selection activeCell="A1" sqref="A1"/>
    </sheetView>
  </sheetViews>
  <sheetFormatPr defaultColWidth="9.140625" defaultRowHeight="15"/>
  <cols>
    <col min="1" max="2" width="2.8515625" style="1" customWidth="1"/>
    <col min="3" max="3" width="13.00390625" style="1" customWidth="1"/>
    <col min="4" max="5" width="21.421875" style="1" customWidth="1"/>
    <col min="6" max="10" width="11.421875" style="1" customWidth="1"/>
    <col min="11" max="13" width="10.00390625" style="1" customWidth="1"/>
    <col min="14" max="14" width="10.8515625" style="1" bestFit="1" customWidth="1"/>
    <col min="15" max="15" width="2.8515625" style="1" customWidth="1"/>
    <col min="16" max="16384" width="9.140625" style="1" customWidth="1"/>
  </cols>
  <sheetData>
    <row r="1" ht="15.75" thickBot="1"/>
    <row r="2" spans="2:15" ht="15">
      <c r="B2" s="2"/>
      <c r="C2" s="3"/>
      <c r="D2" s="3"/>
      <c r="E2" s="3"/>
      <c r="F2" s="3"/>
      <c r="G2" s="3"/>
      <c r="H2" s="3"/>
      <c r="I2" s="3"/>
      <c r="J2" s="3"/>
      <c r="K2" s="3"/>
      <c r="L2" s="3"/>
      <c r="M2" s="3"/>
      <c r="N2" s="3"/>
      <c r="O2" s="4"/>
    </row>
    <row r="3" spans="2:15" ht="15">
      <c r="B3" s="5"/>
      <c r="C3" s="197" t="s">
        <v>128</v>
      </c>
      <c r="D3" s="198"/>
      <c r="E3" s="199"/>
      <c r="F3" s="163" t="s">
        <v>18</v>
      </c>
      <c r="G3" s="164"/>
      <c r="H3" s="164"/>
      <c r="I3" s="164"/>
      <c r="J3" s="165"/>
      <c r="K3" s="167" t="s">
        <v>209</v>
      </c>
      <c r="L3" s="168"/>
      <c r="M3" s="168"/>
      <c r="N3" s="81">
        <f>'1.Home'!H10</f>
        <v>40398</v>
      </c>
      <c r="O3" s="6"/>
    </row>
    <row r="4" spans="2:15" ht="15.75" thickBot="1">
      <c r="B4" s="5"/>
      <c r="C4" s="7"/>
      <c r="D4" s="7"/>
      <c r="E4" s="7"/>
      <c r="F4" s="7"/>
      <c r="G4" s="7"/>
      <c r="H4" s="7"/>
      <c r="I4" s="7"/>
      <c r="J4" s="7"/>
      <c r="K4" s="7"/>
      <c r="L4" s="7"/>
      <c r="M4" s="7"/>
      <c r="N4" s="7"/>
      <c r="O4" s="6"/>
    </row>
    <row r="5" spans="2:15" ht="32.25" customHeight="1" thickBot="1">
      <c r="B5" s="5"/>
      <c r="C5" s="169" t="s">
        <v>19</v>
      </c>
      <c r="D5" s="170"/>
      <c r="E5" s="170"/>
      <c r="F5" s="170"/>
      <c r="G5" s="170"/>
      <c r="H5" s="170"/>
      <c r="I5" s="170"/>
      <c r="J5" s="170"/>
      <c r="K5" s="170"/>
      <c r="L5" s="170"/>
      <c r="M5" s="170"/>
      <c r="N5" s="171"/>
      <c r="O5" s="6"/>
    </row>
    <row r="6" spans="2:15" ht="15" customHeight="1">
      <c r="B6" s="5"/>
      <c r="C6" s="149" t="s">
        <v>112</v>
      </c>
      <c r="D6" s="181"/>
      <c r="E6" s="181"/>
      <c r="F6" s="181"/>
      <c r="G6" s="181"/>
      <c r="H6" s="181"/>
      <c r="I6" s="181"/>
      <c r="J6" s="181"/>
      <c r="K6" s="181"/>
      <c r="L6" s="181"/>
      <c r="M6" s="181"/>
      <c r="N6" s="182"/>
      <c r="O6" s="6"/>
    </row>
    <row r="7" spans="2:16" ht="15">
      <c r="B7" s="5"/>
      <c r="C7" s="183"/>
      <c r="D7" s="184"/>
      <c r="E7" s="184"/>
      <c r="F7" s="184"/>
      <c r="G7" s="184"/>
      <c r="H7" s="184"/>
      <c r="I7" s="184"/>
      <c r="J7" s="184"/>
      <c r="K7" s="184"/>
      <c r="L7" s="184"/>
      <c r="M7" s="184"/>
      <c r="N7" s="185"/>
      <c r="O7" s="295"/>
      <c r="P7" s="296"/>
    </row>
    <row r="8" spans="2:16" ht="15">
      <c r="B8" s="5"/>
      <c r="C8" s="183"/>
      <c r="D8" s="184"/>
      <c r="E8" s="184"/>
      <c r="F8" s="184"/>
      <c r="G8" s="184"/>
      <c r="H8" s="184"/>
      <c r="I8" s="184"/>
      <c r="J8" s="184"/>
      <c r="K8" s="184"/>
      <c r="L8" s="184"/>
      <c r="M8" s="184"/>
      <c r="N8" s="185"/>
      <c r="O8" s="295"/>
      <c r="P8" s="296"/>
    </row>
    <row r="9" spans="2:16" ht="15">
      <c r="B9" s="5"/>
      <c r="C9" s="183"/>
      <c r="D9" s="184"/>
      <c r="E9" s="184"/>
      <c r="F9" s="184"/>
      <c r="G9" s="184"/>
      <c r="H9" s="184"/>
      <c r="I9" s="184"/>
      <c r="J9" s="184"/>
      <c r="K9" s="184"/>
      <c r="L9" s="184"/>
      <c r="M9" s="184"/>
      <c r="N9" s="185"/>
      <c r="O9" s="295"/>
      <c r="P9" s="296"/>
    </row>
    <row r="10" spans="2:16" ht="15.75" thickBot="1">
      <c r="B10" s="5"/>
      <c r="C10" s="186"/>
      <c r="D10" s="187"/>
      <c r="E10" s="187"/>
      <c r="F10" s="187"/>
      <c r="G10" s="187"/>
      <c r="H10" s="187"/>
      <c r="I10" s="187"/>
      <c r="J10" s="187"/>
      <c r="K10" s="187"/>
      <c r="L10" s="187"/>
      <c r="M10" s="187"/>
      <c r="N10" s="188"/>
      <c r="O10" s="295"/>
      <c r="P10" s="296"/>
    </row>
    <row r="11" spans="2:16" ht="15.75" thickBot="1">
      <c r="B11" s="5"/>
      <c r="C11" s="86"/>
      <c r="D11" s="86"/>
      <c r="E11" s="86"/>
      <c r="F11" s="86"/>
      <c r="G11" s="86"/>
      <c r="H11" s="86"/>
      <c r="I11" s="86"/>
      <c r="J11" s="86"/>
      <c r="K11" s="86"/>
      <c r="L11" s="86"/>
      <c r="M11" s="86"/>
      <c r="N11" s="86"/>
      <c r="O11" s="295"/>
      <c r="P11" s="296"/>
    </row>
    <row r="12" spans="2:16" ht="32.25" thickBot="1">
      <c r="B12" s="5"/>
      <c r="C12" s="297" t="s">
        <v>21</v>
      </c>
      <c r="D12" s="298"/>
      <c r="E12" s="298"/>
      <c r="F12" s="298"/>
      <c r="G12" s="298"/>
      <c r="H12" s="298"/>
      <c r="I12" s="298"/>
      <c r="J12" s="298"/>
      <c r="K12" s="298"/>
      <c r="L12" s="298"/>
      <c r="M12" s="298"/>
      <c r="N12" s="299"/>
      <c r="O12" s="295"/>
      <c r="P12" s="296"/>
    </row>
    <row r="13" spans="2:16" ht="15">
      <c r="B13" s="5"/>
      <c r="C13" s="206" t="s">
        <v>262</v>
      </c>
      <c r="D13" s="207"/>
      <c r="E13" s="207"/>
      <c r="F13" s="207"/>
      <c r="G13" s="207"/>
      <c r="H13" s="207"/>
      <c r="I13" s="207"/>
      <c r="J13" s="207"/>
      <c r="K13" s="207"/>
      <c r="L13" s="207"/>
      <c r="M13" s="207"/>
      <c r="N13" s="208"/>
      <c r="O13" s="295"/>
      <c r="P13" s="296"/>
    </row>
    <row r="14" spans="2:16" ht="15">
      <c r="B14" s="5"/>
      <c r="C14" s="209"/>
      <c r="D14" s="210"/>
      <c r="E14" s="210"/>
      <c r="F14" s="210"/>
      <c r="G14" s="210"/>
      <c r="H14" s="210"/>
      <c r="I14" s="210"/>
      <c r="J14" s="210"/>
      <c r="K14" s="210"/>
      <c r="L14" s="210"/>
      <c r="M14" s="210"/>
      <c r="N14" s="211"/>
      <c r="O14" s="295"/>
      <c r="P14" s="296"/>
    </row>
    <row r="15" spans="2:16" ht="15">
      <c r="B15" s="5"/>
      <c r="C15" s="209"/>
      <c r="D15" s="210"/>
      <c r="E15" s="210"/>
      <c r="F15" s="210"/>
      <c r="G15" s="210"/>
      <c r="H15" s="210"/>
      <c r="I15" s="210"/>
      <c r="J15" s="210"/>
      <c r="K15" s="210"/>
      <c r="L15" s="210"/>
      <c r="M15" s="210"/>
      <c r="N15" s="211"/>
      <c r="O15" s="295"/>
      <c r="P15" s="296"/>
    </row>
    <row r="16" spans="2:16" ht="15">
      <c r="B16" s="5"/>
      <c r="C16" s="209"/>
      <c r="D16" s="210"/>
      <c r="E16" s="210"/>
      <c r="F16" s="210"/>
      <c r="G16" s="210"/>
      <c r="H16" s="210"/>
      <c r="I16" s="210"/>
      <c r="J16" s="210"/>
      <c r="K16" s="210"/>
      <c r="L16" s="210"/>
      <c r="M16" s="210"/>
      <c r="N16" s="211"/>
      <c r="O16" s="295"/>
      <c r="P16" s="296"/>
    </row>
    <row r="17" spans="2:16" ht="15.75" thickBot="1">
      <c r="B17" s="5"/>
      <c r="C17" s="212"/>
      <c r="D17" s="202"/>
      <c r="E17" s="202"/>
      <c r="F17" s="202"/>
      <c r="G17" s="202"/>
      <c r="H17" s="202"/>
      <c r="I17" s="202"/>
      <c r="J17" s="202"/>
      <c r="K17" s="202"/>
      <c r="L17" s="202"/>
      <c r="M17" s="202"/>
      <c r="N17" s="213"/>
      <c r="O17" s="295"/>
      <c r="P17" s="296"/>
    </row>
    <row r="18" spans="2:16" ht="15.75" thickBot="1">
      <c r="B18" s="5"/>
      <c r="C18" s="300"/>
      <c r="D18" s="300"/>
      <c r="E18" s="300"/>
      <c r="F18" s="300"/>
      <c r="G18" s="300"/>
      <c r="H18" s="300"/>
      <c r="I18" s="300"/>
      <c r="J18" s="300"/>
      <c r="K18" s="300"/>
      <c r="L18" s="300"/>
      <c r="M18" s="300"/>
      <c r="N18" s="300"/>
      <c r="O18" s="295"/>
      <c r="P18" s="296"/>
    </row>
    <row r="19" spans="2:16" ht="32.25" thickBot="1">
      <c r="B19" s="5"/>
      <c r="C19" s="297" t="s">
        <v>20</v>
      </c>
      <c r="D19" s="298"/>
      <c r="E19" s="298"/>
      <c r="F19" s="298"/>
      <c r="G19" s="298"/>
      <c r="H19" s="298"/>
      <c r="I19" s="298"/>
      <c r="J19" s="298"/>
      <c r="K19" s="298"/>
      <c r="L19" s="298"/>
      <c r="M19" s="298"/>
      <c r="N19" s="299"/>
      <c r="O19" s="295"/>
      <c r="P19" s="296"/>
    </row>
    <row r="20" spans="2:16" ht="15">
      <c r="B20" s="5"/>
      <c r="C20" s="301" t="s">
        <v>256</v>
      </c>
      <c r="D20" s="302"/>
      <c r="E20" s="302"/>
      <c r="F20" s="302"/>
      <c r="G20" s="302"/>
      <c r="H20" s="302"/>
      <c r="I20" s="302"/>
      <c r="J20" s="302"/>
      <c r="K20" s="302"/>
      <c r="L20" s="302"/>
      <c r="M20" s="302"/>
      <c r="N20" s="303"/>
      <c r="O20" s="295"/>
      <c r="P20" s="296"/>
    </row>
    <row r="21" spans="2:16" ht="15.75" thickBot="1">
      <c r="B21" s="5"/>
      <c r="C21" s="304"/>
      <c r="D21" s="305"/>
      <c r="E21" s="305"/>
      <c r="F21" s="305"/>
      <c r="G21" s="305"/>
      <c r="H21" s="305"/>
      <c r="I21" s="305"/>
      <c r="J21" s="305"/>
      <c r="K21" s="305"/>
      <c r="L21" s="305"/>
      <c r="M21" s="305"/>
      <c r="N21" s="306"/>
      <c r="O21" s="295"/>
      <c r="P21" s="296"/>
    </row>
    <row r="22" spans="2:15" ht="15" customHeight="1">
      <c r="B22" s="5"/>
      <c r="C22" s="214" t="s">
        <v>263</v>
      </c>
      <c r="D22" s="215"/>
      <c r="E22" s="215"/>
      <c r="F22" s="215"/>
      <c r="G22" s="215"/>
      <c r="H22" s="215"/>
      <c r="I22" s="215"/>
      <c r="J22" s="215"/>
      <c r="K22" s="215"/>
      <c r="L22" s="215"/>
      <c r="M22" s="215"/>
      <c r="N22" s="216"/>
      <c r="O22" s="6"/>
    </row>
    <row r="23" spans="2:15" ht="15">
      <c r="B23" s="5"/>
      <c r="C23" s="217"/>
      <c r="D23" s="218"/>
      <c r="E23" s="218"/>
      <c r="F23" s="218"/>
      <c r="G23" s="218"/>
      <c r="H23" s="218"/>
      <c r="I23" s="218"/>
      <c r="J23" s="218"/>
      <c r="K23" s="218"/>
      <c r="L23" s="218"/>
      <c r="M23" s="218"/>
      <c r="N23" s="219"/>
      <c r="O23" s="307"/>
    </row>
    <row r="24" spans="2:15" ht="15">
      <c r="B24" s="5"/>
      <c r="C24" s="217"/>
      <c r="D24" s="218"/>
      <c r="E24" s="218"/>
      <c r="F24" s="218"/>
      <c r="G24" s="218"/>
      <c r="H24" s="218"/>
      <c r="I24" s="218"/>
      <c r="J24" s="218"/>
      <c r="K24" s="218"/>
      <c r="L24" s="218"/>
      <c r="M24" s="218"/>
      <c r="N24" s="219"/>
      <c r="O24" s="6"/>
    </row>
    <row r="25" spans="2:15" ht="15.75" thickBot="1">
      <c r="B25" s="5"/>
      <c r="C25" s="220"/>
      <c r="D25" s="221"/>
      <c r="E25" s="221"/>
      <c r="F25" s="221"/>
      <c r="G25" s="221"/>
      <c r="H25" s="221"/>
      <c r="I25" s="221"/>
      <c r="J25" s="221"/>
      <c r="K25" s="221"/>
      <c r="L25" s="221"/>
      <c r="M25" s="221"/>
      <c r="N25" s="222"/>
      <c r="O25" s="6"/>
    </row>
    <row r="26" spans="2:15" ht="15.75" thickBot="1">
      <c r="B26" s="5"/>
      <c r="C26" s="38"/>
      <c r="D26" s="38"/>
      <c r="E26" s="38"/>
      <c r="F26" s="38"/>
      <c r="G26" s="38"/>
      <c r="H26" s="38"/>
      <c r="I26" s="38"/>
      <c r="J26" s="38"/>
      <c r="K26" s="38"/>
      <c r="L26" s="38"/>
      <c r="M26" s="38"/>
      <c r="N26" s="38"/>
      <c r="O26" s="6"/>
    </row>
    <row r="27" spans="2:15" ht="16.5" thickBot="1">
      <c r="B27" s="5"/>
      <c r="C27" s="308"/>
      <c r="D27" s="309" t="s">
        <v>257</v>
      </c>
      <c r="E27" s="310"/>
      <c r="F27" s="310"/>
      <c r="G27" s="310"/>
      <c r="H27" s="310"/>
      <c r="I27" s="310"/>
      <c r="J27" s="310"/>
      <c r="K27" s="310"/>
      <c r="L27" s="310"/>
      <c r="M27" s="311"/>
      <c r="N27" s="308"/>
      <c r="O27" s="6"/>
    </row>
    <row r="28" spans="2:15" ht="15.75" thickBot="1">
      <c r="B28" s="5"/>
      <c r="C28" s="38"/>
      <c r="D28" s="38"/>
      <c r="E28" s="38"/>
      <c r="F28" s="38"/>
      <c r="G28" s="38"/>
      <c r="H28" s="38"/>
      <c r="I28" s="38"/>
      <c r="J28" s="38"/>
      <c r="K28" s="38"/>
      <c r="L28" s="38"/>
      <c r="M28" s="38"/>
      <c r="N28" s="38"/>
      <c r="O28" s="6"/>
    </row>
    <row r="29" spans="2:15" ht="15">
      <c r="B29" s="5"/>
      <c r="C29" s="312"/>
      <c r="D29" s="313" t="s">
        <v>258</v>
      </c>
      <c r="E29" s="314"/>
      <c r="F29" s="315">
        <v>1</v>
      </c>
      <c r="G29" s="316">
        <v>2</v>
      </c>
      <c r="H29" s="316">
        <v>3</v>
      </c>
      <c r="I29" s="316">
        <v>4</v>
      </c>
      <c r="J29" s="317">
        <v>5</v>
      </c>
      <c r="K29" s="38"/>
      <c r="L29" s="38"/>
      <c r="M29" s="38"/>
      <c r="N29" s="38"/>
      <c r="O29" s="6"/>
    </row>
    <row r="30" spans="2:15" ht="15">
      <c r="B30" s="5"/>
      <c r="C30" s="312"/>
      <c r="D30" s="200" t="s">
        <v>200</v>
      </c>
      <c r="E30" s="201"/>
      <c r="F30" s="318">
        <v>1</v>
      </c>
      <c r="G30" s="319">
        <v>5</v>
      </c>
      <c r="H30" s="319">
        <v>1</v>
      </c>
      <c r="I30" s="319">
        <v>0</v>
      </c>
      <c r="J30" s="320">
        <v>0</v>
      </c>
      <c r="K30" s="38"/>
      <c r="L30" s="38"/>
      <c r="M30" s="38"/>
      <c r="N30" s="38"/>
      <c r="O30" s="6"/>
    </row>
    <row r="31" spans="2:15" ht="30" customHeight="1">
      <c r="B31" s="5"/>
      <c r="C31" s="312"/>
      <c r="D31" s="200" t="s">
        <v>247</v>
      </c>
      <c r="E31" s="201"/>
      <c r="F31" s="318">
        <v>1</v>
      </c>
      <c r="G31" s="319">
        <v>1</v>
      </c>
      <c r="H31" s="319">
        <v>1</v>
      </c>
      <c r="I31" s="319">
        <v>0</v>
      </c>
      <c r="J31" s="320">
        <v>0</v>
      </c>
      <c r="K31" s="38"/>
      <c r="L31" s="38"/>
      <c r="M31" s="38"/>
      <c r="N31" s="38"/>
      <c r="O31" s="6"/>
    </row>
    <row r="32" spans="2:15" ht="32.25" customHeight="1">
      <c r="B32" s="5"/>
      <c r="C32" s="312"/>
      <c r="D32" s="200" t="s">
        <v>196</v>
      </c>
      <c r="E32" s="201"/>
      <c r="F32" s="318"/>
      <c r="G32" s="319"/>
      <c r="H32" s="319"/>
      <c r="I32" s="319"/>
      <c r="J32" s="320"/>
      <c r="K32" s="38"/>
      <c r="L32" s="38"/>
      <c r="M32" s="38"/>
      <c r="N32" s="38"/>
      <c r="O32" s="6"/>
    </row>
    <row r="33" spans="2:15" ht="15">
      <c r="B33" s="5"/>
      <c r="C33" s="312"/>
      <c r="D33" s="43"/>
      <c r="E33" s="44" t="s">
        <v>193</v>
      </c>
      <c r="F33" s="318">
        <v>200</v>
      </c>
      <c r="G33" s="319">
        <v>1000</v>
      </c>
      <c r="H33" s="319">
        <v>0</v>
      </c>
      <c r="I33" s="319">
        <v>0</v>
      </c>
      <c r="J33" s="320">
        <v>0</v>
      </c>
      <c r="K33" s="38"/>
      <c r="L33" s="38"/>
      <c r="M33" s="38"/>
      <c r="N33" s="38"/>
      <c r="O33" s="6"/>
    </row>
    <row r="34" spans="2:15" ht="15">
      <c r="B34" s="5"/>
      <c r="C34" s="312"/>
      <c r="D34" s="321"/>
      <c r="E34" s="322" t="s">
        <v>194</v>
      </c>
      <c r="F34" s="318">
        <v>0</v>
      </c>
      <c r="G34" s="319">
        <v>800</v>
      </c>
      <c r="H34" s="319">
        <v>0</v>
      </c>
      <c r="I34" s="319">
        <v>0</v>
      </c>
      <c r="J34" s="320">
        <v>0</v>
      </c>
      <c r="K34" s="38"/>
      <c r="L34" s="38"/>
      <c r="M34" s="38"/>
      <c r="N34" s="38"/>
      <c r="O34" s="6"/>
    </row>
    <row r="35" spans="2:15" ht="15">
      <c r="B35" s="5"/>
      <c r="C35" s="312"/>
      <c r="D35" s="321"/>
      <c r="E35" s="322" t="s">
        <v>195</v>
      </c>
      <c r="F35" s="318">
        <v>0</v>
      </c>
      <c r="G35" s="319">
        <v>0</v>
      </c>
      <c r="H35" s="319">
        <v>2000</v>
      </c>
      <c r="I35" s="319">
        <v>0</v>
      </c>
      <c r="J35" s="320">
        <v>0</v>
      </c>
      <c r="K35" s="38"/>
      <c r="L35" s="38"/>
      <c r="M35" s="38"/>
      <c r="N35" s="38"/>
      <c r="O35" s="6"/>
    </row>
    <row r="36" spans="2:15" ht="15">
      <c r="B36" s="5"/>
      <c r="C36" s="312"/>
      <c r="D36" s="200" t="s">
        <v>197</v>
      </c>
      <c r="E36" s="201"/>
      <c r="F36" s="318">
        <v>0</v>
      </c>
      <c r="G36" s="319">
        <v>0</v>
      </c>
      <c r="H36" s="319">
        <v>0</v>
      </c>
      <c r="I36" s="319">
        <v>0</v>
      </c>
      <c r="J36" s="320">
        <v>0</v>
      </c>
      <c r="K36" s="38"/>
      <c r="L36" s="38"/>
      <c r="M36" s="38"/>
      <c r="N36" s="38"/>
      <c r="O36" s="6"/>
    </row>
    <row r="37" spans="2:15" ht="15.75" thickBot="1">
      <c r="B37" s="5"/>
      <c r="C37" s="312"/>
      <c r="D37" s="323" t="s">
        <v>198</v>
      </c>
      <c r="E37" s="324"/>
      <c r="F37" s="325">
        <v>2</v>
      </c>
      <c r="G37" s="326">
        <v>2</v>
      </c>
      <c r="H37" s="326">
        <v>2</v>
      </c>
      <c r="I37" s="326">
        <v>0</v>
      </c>
      <c r="J37" s="327">
        <v>0</v>
      </c>
      <c r="K37" s="38"/>
      <c r="L37" s="38"/>
      <c r="M37" s="38"/>
      <c r="N37" s="38"/>
      <c r="O37" s="6"/>
    </row>
    <row r="38" spans="2:15" ht="15.75" thickBot="1">
      <c r="B38" s="5"/>
      <c r="C38" s="38"/>
      <c r="D38" s="38"/>
      <c r="E38" s="38"/>
      <c r="F38" s="38"/>
      <c r="G38" s="38"/>
      <c r="H38" s="38"/>
      <c r="I38" s="38"/>
      <c r="J38" s="38"/>
      <c r="K38" s="38"/>
      <c r="L38" s="38"/>
      <c r="M38" s="38"/>
      <c r="N38" s="38"/>
      <c r="O38" s="6"/>
    </row>
    <row r="39" spans="2:15" ht="15.75" thickBot="1">
      <c r="B39" s="5"/>
      <c r="C39" s="38"/>
      <c r="D39" s="38"/>
      <c r="E39" s="38"/>
      <c r="F39" s="328" t="s">
        <v>6</v>
      </c>
      <c r="G39" s="46" t="s">
        <v>0</v>
      </c>
      <c r="H39" s="46" t="s">
        <v>1</v>
      </c>
      <c r="I39" s="46" t="s">
        <v>2</v>
      </c>
      <c r="J39" s="46" t="s">
        <v>3</v>
      </c>
      <c r="K39" s="47" t="s">
        <v>4</v>
      </c>
      <c r="L39" s="312"/>
      <c r="M39" s="38"/>
      <c r="N39" s="38"/>
      <c r="O39" s="6"/>
    </row>
    <row r="40" spans="2:15" ht="30" customHeight="1">
      <c r="B40" s="5"/>
      <c r="C40" s="312"/>
      <c r="D40" s="329" t="s">
        <v>264</v>
      </c>
      <c r="E40" s="330"/>
      <c r="F40" s="315">
        <v>130</v>
      </c>
      <c r="G40" s="316">
        <v>130</v>
      </c>
      <c r="H40" s="316">
        <v>130</v>
      </c>
      <c r="I40" s="316">
        <v>130</v>
      </c>
      <c r="J40" s="316">
        <v>130</v>
      </c>
      <c r="K40" s="317">
        <v>130</v>
      </c>
      <c r="L40" s="312"/>
      <c r="M40" s="38"/>
      <c r="N40" s="38"/>
      <c r="O40" s="6"/>
    </row>
    <row r="41" spans="2:15" ht="30" customHeight="1">
      <c r="B41" s="5"/>
      <c r="C41" s="312"/>
      <c r="D41" s="331" t="s">
        <v>28</v>
      </c>
      <c r="E41" s="332"/>
      <c r="F41" s="318">
        <v>70</v>
      </c>
      <c r="G41" s="319">
        <v>70</v>
      </c>
      <c r="H41" s="319">
        <v>70</v>
      </c>
      <c r="I41" s="319">
        <v>70</v>
      </c>
      <c r="J41" s="319">
        <v>70</v>
      </c>
      <c r="K41" s="320">
        <v>70</v>
      </c>
      <c r="L41" s="312"/>
      <c r="M41" s="38"/>
      <c r="N41" s="38"/>
      <c r="O41" s="6"/>
    </row>
    <row r="42" spans="2:15" ht="30" customHeight="1">
      <c r="B42" s="5"/>
      <c r="C42" s="312"/>
      <c r="D42" s="333" t="s">
        <v>27</v>
      </c>
      <c r="E42" s="334"/>
      <c r="F42" s="318"/>
      <c r="G42" s="319"/>
      <c r="H42" s="319"/>
      <c r="I42" s="319"/>
      <c r="J42" s="319"/>
      <c r="K42" s="320"/>
      <c r="L42" s="312"/>
      <c r="M42" s="38"/>
      <c r="N42" s="38"/>
      <c r="O42" s="6"/>
    </row>
    <row r="43" spans="2:15" ht="15" customHeight="1">
      <c r="B43" s="5"/>
      <c r="C43" s="38"/>
      <c r="D43" s="335"/>
      <c r="E43" s="336" t="s">
        <v>24</v>
      </c>
      <c r="F43" s="318">
        <v>0</v>
      </c>
      <c r="G43" s="319">
        <v>0</v>
      </c>
      <c r="H43" s="319">
        <v>0</v>
      </c>
      <c r="I43" s="319">
        <v>0</v>
      </c>
      <c r="J43" s="319">
        <v>0</v>
      </c>
      <c r="K43" s="320">
        <v>0</v>
      </c>
      <c r="L43" s="312"/>
      <c r="M43" s="38"/>
      <c r="N43" s="38"/>
      <c r="O43" s="6"/>
    </row>
    <row r="44" spans="2:15" ht="15">
      <c r="B44" s="5"/>
      <c r="C44" s="38"/>
      <c r="D44" s="335"/>
      <c r="E44" s="336" t="s">
        <v>25</v>
      </c>
      <c r="F44" s="318">
        <v>0.4</v>
      </c>
      <c r="G44" s="319">
        <v>0.4</v>
      </c>
      <c r="H44" s="319">
        <v>0.4</v>
      </c>
      <c r="I44" s="319">
        <v>0.4</v>
      </c>
      <c r="J44" s="319">
        <v>0.4</v>
      </c>
      <c r="K44" s="320">
        <v>0.4</v>
      </c>
      <c r="L44" s="312"/>
      <c r="M44" s="38"/>
      <c r="N44" s="38"/>
      <c r="O44" s="6"/>
    </row>
    <row r="45" spans="2:15" ht="15.75" thickBot="1">
      <c r="B45" s="5"/>
      <c r="C45" s="38"/>
      <c r="D45" s="337"/>
      <c r="E45" s="338" t="s">
        <v>26</v>
      </c>
      <c r="F45" s="325">
        <v>0.4</v>
      </c>
      <c r="G45" s="326">
        <v>0.4</v>
      </c>
      <c r="H45" s="326">
        <v>0.4</v>
      </c>
      <c r="I45" s="326">
        <v>0.4</v>
      </c>
      <c r="J45" s="326">
        <v>0.4</v>
      </c>
      <c r="K45" s="327">
        <v>0.4</v>
      </c>
      <c r="L45" s="312"/>
      <c r="M45" s="38"/>
      <c r="N45" s="38"/>
      <c r="O45" s="6"/>
    </row>
    <row r="46" spans="2:15" ht="15.75" thickBot="1">
      <c r="B46" s="5"/>
      <c r="C46" s="38"/>
      <c r="D46" s="38"/>
      <c r="E46" s="38"/>
      <c r="F46" s="38"/>
      <c r="G46" s="38"/>
      <c r="H46" s="38"/>
      <c r="I46" s="38"/>
      <c r="J46" s="38"/>
      <c r="K46" s="38"/>
      <c r="L46" s="312"/>
      <c r="M46" s="38"/>
      <c r="N46" s="38"/>
      <c r="O46" s="6"/>
    </row>
    <row r="47" spans="2:15" ht="60" customHeight="1" thickBot="1">
      <c r="B47" s="5"/>
      <c r="C47" s="38"/>
      <c r="D47" s="339" t="s">
        <v>249</v>
      </c>
      <c r="E47" s="340"/>
      <c r="F47" s="341"/>
      <c r="G47" s="342">
        <v>2</v>
      </c>
      <c r="H47" s="38"/>
      <c r="I47" s="38"/>
      <c r="J47" s="38"/>
      <c r="K47" s="38"/>
      <c r="L47" s="38"/>
      <c r="M47" s="38"/>
      <c r="N47" s="38"/>
      <c r="O47" s="6"/>
    </row>
    <row r="48" spans="2:15" ht="15.75" thickBot="1">
      <c r="B48" s="5"/>
      <c r="C48" s="38"/>
      <c r="D48" s="38"/>
      <c r="E48" s="38"/>
      <c r="F48" s="38"/>
      <c r="G48" s="38"/>
      <c r="H48" s="38"/>
      <c r="I48" s="38"/>
      <c r="J48" s="38"/>
      <c r="K48" s="38"/>
      <c r="L48" s="38"/>
      <c r="M48" s="38"/>
      <c r="N48" s="38"/>
      <c r="O48" s="6"/>
    </row>
    <row r="49" spans="2:15" ht="30" customHeight="1" thickBot="1">
      <c r="B49" s="5"/>
      <c r="C49" s="38"/>
      <c r="D49" s="343" t="s">
        <v>205</v>
      </c>
      <c r="E49" s="344"/>
      <c r="F49" s="344"/>
      <c r="G49" s="345"/>
      <c r="H49" s="38"/>
      <c r="I49" s="38"/>
      <c r="J49" s="38"/>
      <c r="K49" s="38"/>
      <c r="L49" s="38"/>
      <c r="M49" s="38"/>
      <c r="N49" s="38"/>
      <c r="O49" s="6"/>
    </row>
    <row r="50" spans="2:15" ht="15">
      <c r="B50" s="5"/>
      <c r="C50" s="38"/>
      <c r="D50" s="329" t="s">
        <v>29</v>
      </c>
      <c r="E50" s="346"/>
      <c r="F50" s="330"/>
      <c r="G50" s="347">
        <v>21</v>
      </c>
      <c r="H50" s="38"/>
      <c r="I50" s="38"/>
      <c r="J50" s="38"/>
      <c r="K50" s="38"/>
      <c r="L50" s="38"/>
      <c r="M50" s="38"/>
      <c r="N50" s="38"/>
      <c r="O50" s="6"/>
    </row>
    <row r="51" spans="2:15" ht="15">
      <c r="B51" s="5"/>
      <c r="C51" s="38"/>
      <c r="D51" s="331" t="s">
        <v>30</v>
      </c>
      <c r="E51" s="348"/>
      <c r="F51" s="332"/>
      <c r="G51" s="349">
        <v>100</v>
      </c>
      <c r="H51" s="38"/>
      <c r="I51" s="38"/>
      <c r="J51" s="38"/>
      <c r="K51" s="38"/>
      <c r="L51" s="38"/>
      <c r="M51" s="38"/>
      <c r="N51" s="38"/>
      <c r="O51" s="6"/>
    </row>
    <row r="52" spans="2:15" ht="15">
      <c r="B52" s="5"/>
      <c r="C52" s="38"/>
      <c r="D52" s="331" t="s">
        <v>14</v>
      </c>
      <c r="E52" s="348"/>
      <c r="F52" s="332"/>
      <c r="G52" s="349">
        <v>150</v>
      </c>
      <c r="H52" s="38"/>
      <c r="I52" s="38"/>
      <c r="J52" s="38"/>
      <c r="K52" s="38"/>
      <c r="L52" s="38"/>
      <c r="M52" s="38"/>
      <c r="N52" s="38"/>
      <c r="O52" s="6"/>
    </row>
    <row r="53" spans="2:15" ht="15">
      <c r="B53" s="5"/>
      <c r="C53" s="38"/>
      <c r="D53" s="331" t="s">
        <v>15</v>
      </c>
      <c r="E53" s="348"/>
      <c r="F53" s="332"/>
      <c r="G53" s="349">
        <v>60</v>
      </c>
      <c r="H53" s="38"/>
      <c r="I53" s="38"/>
      <c r="J53" s="38"/>
      <c r="K53" s="38"/>
      <c r="L53" s="38"/>
      <c r="M53" s="38"/>
      <c r="N53" s="38"/>
      <c r="O53" s="6"/>
    </row>
    <row r="54" spans="2:15" ht="30" customHeight="1">
      <c r="B54" s="5"/>
      <c r="C54" s="38"/>
      <c r="D54" s="331" t="s">
        <v>203</v>
      </c>
      <c r="E54" s="348"/>
      <c r="F54" s="332"/>
      <c r="G54" s="349">
        <v>200</v>
      </c>
      <c r="H54" s="38"/>
      <c r="I54" s="38"/>
      <c r="J54" s="38"/>
      <c r="K54" s="38"/>
      <c r="L54" s="38"/>
      <c r="M54" s="38"/>
      <c r="N54" s="38"/>
      <c r="O54" s="6"/>
    </row>
    <row r="55" spans="2:15" ht="15">
      <c r="B55" s="5"/>
      <c r="C55" s="38"/>
      <c r="D55" s="331" t="s">
        <v>204</v>
      </c>
      <c r="E55" s="348"/>
      <c r="F55" s="332"/>
      <c r="G55" s="349">
        <v>30</v>
      </c>
      <c r="H55" s="38"/>
      <c r="I55" s="38"/>
      <c r="J55" s="38"/>
      <c r="K55" s="38"/>
      <c r="L55" s="38"/>
      <c r="M55" s="38"/>
      <c r="N55" s="38"/>
      <c r="O55" s="6"/>
    </row>
    <row r="56" spans="2:15" ht="15.75" thickBot="1">
      <c r="B56" s="5"/>
      <c r="C56" s="38"/>
      <c r="D56" s="350" t="s">
        <v>16</v>
      </c>
      <c r="E56" s="351"/>
      <c r="F56" s="352"/>
      <c r="G56" s="353">
        <v>0</v>
      </c>
      <c r="H56" s="38"/>
      <c r="I56" s="38"/>
      <c r="J56" s="38"/>
      <c r="K56" s="38"/>
      <c r="L56" s="38"/>
      <c r="M56" s="38"/>
      <c r="N56" s="38"/>
      <c r="O56" s="6"/>
    </row>
    <row r="57" spans="2:15" ht="15">
      <c r="B57" s="5"/>
      <c r="C57" s="38"/>
      <c r="D57" s="38"/>
      <c r="E57" s="38"/>
      <c r="F57" s="38"/>
      <c r="G57" s="38"/>
      <c r="H57" s="38"/>
      <c r="I57" s="38"/>
      <c r="J57" s="38"/>
      <c r="K57" s="38"/>
      <c r="L57" s="38"/>
      <c r="M57" s="38"/>
      <c r="N57" s="38"/>
      <c r="O57" s="6"/>
    </row>
    <row r="58" spans="2:15" ht="15.75" thickBot="1">
      <c r="B58" s="5"/>
      <c r="C58" s="38"/>
      <c r="D58" s="38"/>
      <c r="E58" s="38"/>
      <c r="F58" s="38"/>
      <c r="G58" s="38"/>
      <c r="H58" s="38"/>
      <c r="I58" s="38"/>
      <c r="J58" s="38"/>
      <c r="K58" s="38"/>
      <c r="L58" s="38"/>
      <c r="M58" s="38"/>
      <c r="N58" s="38"/>
      <c r="O58" s="6"/>
    </row>
    <row r="59" spans="2:15" ht="15.75" thickBot="1">
      <c r="B59" s="5"/>
      <c r="C59" s="38"/>
      <c r="D59" s="354" t="s">
        <v>259</v>
      </c>
      <c r="E59" s="355"/>
      <c r="F59" s="355"/>
      <c r="G59" s="355"/>
      <c r="H59" s="355"/>
      <c r="I59" s="355"/>
      <c r="J59" s="355"/>
      <c r="K59" s="355"/>
      <c r="L59" s="355"/>
      <c r="M59" s="356"/>
      <c r="N59" s="38"/>
      <c r="O59" s="6"/>
    </row>
    <row r="60" spans="2:15" ht="15.75" thickBot="1">
      <c r="B60" s="5"/>
      <c r="C60" s="357"/>
      <c r="D60" s="358"/>
      <c r="E60" s="358"/>
      <c r="F60" s="358"/>
      <c r="G60" s="358"/>
      <c r="H60" s="358"/>
      <c r="I60" s="358"/>
      <c r="J60" s="358"/>
      <c r="K60" s="358"/>
      <c r="L60" s="358"/>
      <c r="M60" s="358"/>
      <c r="N60" s="358"/>
      <c r="O60" s="6"/>
    </row>
    <row r="61" spans="2:15" ht="15">
      <c r="B61" s="5"/>
      <c r="C61" s="7"/>
      <c r="D61" s="7"/>
      <c r="E61" s="357"/>
      <c r="F61" s="359" t="s">
        <v>138</v>
      </c>
      <c r="G61" s="360"/>
      <c r="H61" s="360"/>
      <c r="I61" s="360"/>
      <c r="J61" s="361">
        <v>8608</v>
      </c>
      <c r="K61" s="362"/>
      <c r="L61" s="312"/>
      <c r="M61" s="276"/>
      <c r="N61" s="276"/>
      <c r="O61" s="6"/>
    </row>
    <row r="62" spans="2:15" ht="15" customHeight="1">
      <c r="B62" s="5"/>
      <c r="C62" s="7"/>
      <c r="D62" s="7"/>
      <c r="E62" s="357"/>
      <c r="F62" s="363" t="s">
        <v>139</v>
      </c>
      <c r="G62" s="364"/>
      <c r="H62" s="364"/>
      <c r="I62" s="364"/>
      <c r="J62" s="365">
        <v>0.612</v>
      </c>
      <c r="K62" s="366"/>
      <c r="L62" s="312"/>
      <c r="M62" s="276"/>
      <c r="N62" s="276"/>
      <c r="O62" s="6"/>
    </row>
    <row r="63" spans="2:15" ht="15">
      <c r="B63" s="5"/>
      <c r="C63" s="7"/>
      <c r="D63" s="7"/>
      <c r="E63" s="357"/>
      <c r="F63" s="363" t="s">
        <v>179</v>
      </c>
      <c r="G63" s="364"/>
      <c r="H63" s="364"/>
      <c r="I63" s="364"/>
      <c r="J63" s="364" t="s">
        <v>253</v>
      </c>
      <c r="K63" s="366"/>
      <c r="L63" s="312"/>
      <c r="M63" s="276"/>
      <c r="N63" s="276"/>
      <c r="O63" s="6"/>
    </row>
    <row r="64" spans="2:15" ht="15">
      <c r="B64" s="5"/>
      <c r="C64" s="7"/>
      <c r="D64" s="7"/>
      <c r="E64" s="357"/>
      <c r="F64" s="363" t="s">
        <v>177</v>
      </c>
      <c r="G64" s="364"/>
      <c r="H64" s="364"/>
      <c r="I64" s="364"/>
      <c r="J64" s="364" t="s">
        <v>251</v>
      </c>
      <c r="K64" s="366"/>
      <c r="L64" s="312"/>
      <c r="M64" s="276"/>
      <c r="N64" s="276"/>
      <c r="O64" s="6"/>
    </row>
    <row r="65" spans="2:15" ht="15.75" thickBot="1">
      <c r="B65" s="5"/>
      <c r="C65" s="7"/>
      <c r="D65" s="7"/>
      <c r="E65" s="357"/>
      <c r="F65" s="367" t="s">
        <v>250</v>
      </c>
      <c r="G65" s="368"/>
      <c r="H65" s="368"/>
      <c r="I65" s="368"/>
      <c r="J65" s="368" t="s">
        <v>252</v>
      </c>
      <c r="K65" s="369"/>
      <c r="L65" s="312"/>
      <c r="M65" s="358"/>
      <c r="N65" s="358"/>
      <c r="O65" s="6"/>
    </row>
    <row r="66" spans="2:15" ht="15">
      <c r="B66" s="5"/>
      <c r="C66" s="7"/>
      <c r="D66" s="7"/>
      <c r="E66" s="7"/>
      <c r="F66" s="358"/>
      <c r="G66" s="358"/>
      <c r="H66" s="358"/>
      <c r="I66" s="358"/>
      <c r="J66" s="358"/>
      <c r="K66" s="358"/>
      <c r="L66" s="358"/>
      <c r="M66" s="358"/>
      <c r="N66" s="358"/>
      <c r="O66" s="370"/>
    </row>
    <row r="67" spans="2:15" ht="15.75" thickBot="1">
      <c r="B67" s="5"/>
      <c r="C67" s="7"/>
      <c r="D67" s="7"/>
      <c r="E67" s="7"/>
      <c r="F67" s="358"/>
      <c r="G67" s="358"/>
      <c r="H67" s="358"/>
      <c r="I67" s="358"/>
      <c r="J67" s="358"/>
      <c r="K67" s="358"/>
      <c r="L67" s="358"/>
      <c r="M67" s="358"/>
      <c r="N67" s="358"/>
      <c r="O67" s="370"/>
    </row>
    <row r="68" spans="2:15" ht="15.75" thickBot="1">
      <c r="B68" s="5"/>
      <c r="C68" s="7"/>
      <c r="D68" s="7"/>
      <c r="E68" s="371"/>
      <c r="F68" s="372"/>
      <c r="G68" s="328" t="s">
        <v>6</v>
      </c>
      <c r="H68" s="373" t="s">
        <v>0</v>
      </c>
      <c r="I68" s="373" t="s">
        <v>1</v>
      </c>
      <c r="J68" s="373" t="s">
        <v>2</v>
      </c>
      <c r="K68" s="373" t="s">
        <v>3</v>
      </c>
      <c r="L68" s="374" t="s">
        <v>4</v>
      </c>
      <c r="M68" s="358"/>
      <c r="N68" s="358"/>
      <c r="O68" s="370"/>
    </row>
    <row r="69" spans="2:15" ht="15">
      <c r="B69" s="5"/>
      <c r="C69" s="276"/>
      <c r="D69" s="276"/>
      <c r="E69" s="375" t="s">
        <v>7</v>
      </c>
      <c r="F69" s="376"/>
      <c r="G69" s="377">
        <v>-3632</v>
      </c>
      <c r="H69" s="378">
        <v>2448</v>
      </c>
      <c r="I69" s="378">
        <v>2448</v>
      </c>
      <c r="J69" s="378">
        <v>2448</v>
      </c>
      <c r="K69" s="378">
        <v>2448</v>
      </c>
      <c r="L69" s="379">
        <v>2448</v>
      </c>
      <c r="M69" s="358"/>
      <c r="N69" s="358"/>
      <c r="O69" s="370"/>
    </row>
    <row r="70" spans="2:15" ht="15">
      <c r="B70" s="5"/>
      <c r="C70" s="276"/>
      <c r="D70" s="276"/>
      <c r="E70" s="380" t="s">
        <v>187</v>
      </c>
      <c r="F70" s="381"/>
      <c r="G70" s="382">
        <v>-3632</v>
      </c>
      <c r="H70" s="383">
        <v>-1184</v>
      </c>
      <c r="I70" s="383">
        <v>1264</v>
      </c>
      <c r="J70" s="383">
        <v>3712</v>
      </c>
      <c r="K70" s="383">
        <v>6160</v>
      </c>
      <c r="L70" s="384">
        <v>8608</v>
      </c>
      <c r="M70" s="358"/>
      <c r="N70" s="358"/>
      <c r="O70" s="370"/>
    </row>
    <row r="71" spans="2:15" ht="15">
      <c r="B71" s="5"/>
      <c r="C71" s="276"/>
      <c r="D71" s="276"/>
      <c r="E71" s="380" t="s">
        <v>185</v>
      </c>
      <c r="F71" s="381"/>
      <c r="G71" s="385">
        <v>11747.4</v>
      </c>
      <c r="H71" s="386">
        <v>11747.4</v>
      </c>
      <c r="I71" s="386">
        <v>11747.4</v>
      </c>
      <c r="J71" s="386">
        <v>11747.4</v>
      </c>
      <c r="K71" s="386">
        <v>11747.4</v>
      </c>
      <c r="L71" s="387">
        <v>11747.4</v>
      </c>
      <c r="M71" s="358"/>
      <c r="N71" s="358"/>
      <c r="O71" s="370"/>
    </row>
    <row r="72" spans="2:15" ht="15.75" thickBot="1">
      <c r="B72" s="5"/>
      <c r="C72" s="276"/>
      <c r="D72" s="276"/>
      <c r="E72" s="388" t="s">
        <v>186</v>
      </c>
      <c r="F72" s="389"/>
      <c r="G72" s="390">
        <v>11747.4</v>
      </c>
      <c r="H72" s="391">
        <v>23494.8</v>
      </c>
      <c r="I72" s="391">
        <v>35242.2</v>
      </c>
      <c r="J72" s="391">
        <v>46989.6</v>
      </c>
      <c r="K72" s="391">
        <v>58737</v>
      </c>
      <c r="L72" s="392">
        <v>70484.4</v>
      </c>
      <c r="M72" s="358"/>
      <c r="N72" s="358"/>
      <c r="O72" s="370"/>
    </row>
    <row r="73" spans="2:15" ht="15">
      <c r="B73" s="5"/>
      <c r="C73" s="393"/>
      <c r="D73" s="393"/>
      <c r="E73" s="394"/>
      <c r="F73" s="394"/>
      <c r="G73" s="394"/>
      <c r="H73" s="394"/>
      <c r="I73" s="394"/>
      <c r="J73" s="394"/>
      <c r="K73" s="358"/>
      <c r="L73" s="358"/>
      <c r="M73" s="358"/>
      <c r="N73" s="358"/>
      <c r="O73" s="370"/>
    </row>
    <row r="74" spans="2:15" ht="15">
      <c r="B74" s="5"/>
      <c r="C74" s="393"/>
      <c r="D74" s="393"/>
      <c r="E74" s="394"/>
      <c r="F74" s="394"/>
      <c r="G74" s="394"/>
      <c r="H74" s="394"/>
      <c r="I74" s="394"/>
      <c r="J74" s="394"/>
      <c r="K74" s="358"/>
      <c r="L74" s="358"/>
      <c r="M74" s="358"/>
      <c r="N74" s="358"/>
      <c r="O74" s="370"/>
    </row>
    <row r="75" spans="2:15" ht="15">
      <c r="B75" s="5"/>
      <c r="C75" s="393"/>
      <c r="D75" s="393"/>
      <c r="E75" s="394"/>
      <c r="F75" s="394"/>
      <c r="G75" s="394"/>
      <c r="H75" s="394"/>
      <c r="I75" s="394"/>
      <c r="J75" s="394"/>
      <c r="K75" s="358"/>
      <c r="L75" s="358"/>
      <c r="M75" s="358"/>
      <c r="N75" s="358"/>
      <c r="O75" s="370"/>
    </row>
    <row r="76" spans="2:15" ht="15">
      <c r="B76" s="5"/>
      <c r="C76" s="393"/>
      <c r="D76" s="393"/>
      <c r="E76" s="394"/>
      <c r="F76" s="394"/>
      <c r="G76" s="394"/>
      <c r="H76" s="394"/>
      <c r="I76" s="394"/>
      <c r="J76" s="394"/>
      <c r="K76" s="358"/>
      <c r="L76" s="358"/>
      <c r="M76" s="358"/>
      <c r="N76" s="358"/>
      <c r="O76" s="370"/>
    </row>
    <row r="77" spans="2:15" ht="15">
      <c r="B77" s="5"/>
      <c r="C77" s="393"/>
      <c r="D77" s="393"/>
      <c r="E77" s="394"/>
      <c r="F77" s="394"/>
      <c r="G77" s="394"/>
      <c r="H77" s="394"/>
      <c r="I77" s="394"/>
      <c r="J77" s="394"/>
      <c r="K77" s="358"/>
      <c r="L77" s="358"/>
      <c r="M77" s="358"/>
      <c r="N77" s="358"/>
      <c r="O77" s="370"/>
    </row>
    <row r="78" spans="2:15" ht="15">
      <c r="B78" s="5"/>
      <c r="C78" s="393"/>
      <c r="D78" s="393"/>
      <c r="E78" s="394"/>
      <c r="F78" s="394"/>
      <c r="G78" s="394"/>
      <c r="H78" s="394"/>
      <c r="I78" s="394"/>
      <c r="J78" s="394"/>
      <c r="K78" s="358"/>
      <c r="L78" s="358"/>
      <c r="M78" s="358"/>
      <c r="N78" s="358"/>
      <c r="O78" s="370"/>
    </row>
    <row r="79" spans="2:15" ht="15">
      <c r="B79" s="5"/>
      <c r="C79" s="393"/>
      <c r="D79" s="393"/>
      <c r="E79" s="394"/>
      <c r="F79" s="394"/>
      <c r="G79" s="394"/>
      <c r="H79" s="394"/>
      <c r="I79" s="394"/>
      <c r="J79" s="394"/>
      <c r="K79" s="358"/>
      <c r="L79" s="358"/>
      <c r="M79" s="358"/>
      <c r="N79" s="358"/>
      <c r="O79" s="370"/>
    </row>
    <row r="80" spans="2:15" ht="15">
      <c r="B80" s="5"/>
      <c r="C80" s="393"/>
      <c r="D80" s="393"/>
      <c r="E80" s="394"/>
      <c r="F80" s="394"/>
      <c r="G80" s="394"/>
      <c r="H80" s="394"/>
      <c r="I80" s="394"/>
      <c r="J80" s="394"/>
      <c r="K80" s="358"/>
      <c r="L80" s="358"/>
      <c r="M80" s="358"/>
      <c r="N80" s="358"/>
      <c r="O80" s="370"/>
    </row>
    <row r="81" spans="2:15" ht="15">
      <c r="B81" s="5"/>
      <c r="C81" s="393"/>
      <c r="D81" s="393"/>
      <c r="E81" s="394"/>
      <c r="F81" s="394"/>
      <c r="G81" s="394"/>
      <c r="H81" s="394"/>
      <c r="I81" s="394"/>
      <c r="J81" s="394"/>
      <c r="K81" s="358"/>
      <c r="L81" s="358"/>
      <c r="M81" s="358"/>
      <c r="N81" s="358"/>
      <c r="O81" s="370"/>
    </row>
    <row r="82" spans="2:15" ht="15">
      <c r="B82" s="5"/>
      <c r="C82" s="393"/>
      <c r="D82" s="393"/>
      <c r="E82" s="394"/>
      <c r="F82" s="394"/>
      <c r="G82" s="394"/>
      <c r="H82" s="394"/>
      <c r="I82" s="394"/>
      <c r="J82" s="394"/>
      <c r="K82" s="358"/>
      <c r="L82" s="358"/>
      <c r="M82" s="358"/>
      <c r="N82" s="358"/>
      <c r="O82" s="370"/>
    </row>
    <row r="83" spans="2:15" ht="15">
      <c r="B83" s="5"/>
      <c r="C83" s="393"/>
      <c r="D83" s="393"/>
      <c r="E83" s="394"/>
      <c r="F83" s="394"/>
      <c r="G83" s="394"/>
      <c r="H83" s="394"/>
      <c r="I83" s="394"/>
      <c r="J83" s="394"/>
      <c r="K83" s="358"/>
      <c r="L83" s="358"/>
      <c r="M83" s="358"/>
      <c r="N83" s="358"/>
      <c r="O83" s="370"/>
    </row>
    <row r="84" spans="2:15" ht="15">
      <c r="B84" s="5"/>
      <c r="C84" s="395"/>
      <c r="D84" s="357"/>
      <c r="E84" s="358"/>
      <c r="F84" s="358"/>
      <c r="G84" s="358"/>
      <c r="H84" s="358"/>
      <c r="I84" s="358"/>
      <c r="J84" s="358"/>
      <c r="K84" s="358"/>
      <c r="L84" s="358"/>
      <c r="M84" s="358"/>
      <c r="N84" s="358"/>
      <c r="O84" s="370"/>
    </row>
    <row r="85" spans="2:15" ht="15">
      <c r="B85" s="5"/>
      <c r="C85" s="7"/>
      <c r="D85" s="7"/>
      <c r="E85" s="396"/>
      <c r="F85" s="7"/>
      <c r="G85" s="166"/>
      <c r="H85" s="166"/>
      <c r="I85" s="396"/>
      <c r="J85" s="7"/>
      <c r="K85" s="7"/>
      <c r="L85" s="7"/>
      <c r="M85" s="7"/>
      <c r="N85" s="7"/>
      <c r="O85" s="6"/>
    </row>
    <row r="86" spans="2:15" ht="15">
      <c r="B86" s="5"/>
      <c r="C86" s="397" t="s">
        <v>188</v>
      </c>
      <c r="D86" s="397"/>
      <c r="E86" s="7"/>
      <c r="F86" s="7"/>
      <c r="G86" s="7"/>
      <c r="H86" s="7"/>
      <c r="I86" s="7"/>
      <c r="J86" s="7"/>
      <c r="K86" s="7"/>
      <c r="L86" s="7"/>
      <c r="M86" s="7"/>
      <c r="N86" s="7"/>
      <c r="O86" s="6"/>
    </row>
    <row r="87" spans="2:15" ht="15">
      <c r="B87" s="5"/>
      <c r="C87" s="7"/>
      <c r="D87" s="166" t="s">
        <v>189</v>
      </c>
      <c r="E87" s="166"/>
      <c r="F87" s="166"/>
      <c r="G87" s="166"/>
      <c r="H87" s="166"/>
      <c r="I87" s="166"/>
      <c r="J87" s="166"/>
      <c r="K87" s="166"/>
      <c r="L87" s="166"/>
      <c r="M87" s="398"/>
      <c r="N87" s="398"/>
      <c r="O87" s="6"/>
    </row>
    <row r="88" spans="2:15" ht="15.75" thickBot="1">
      <c r="B88" s="5"/>
      <c r="C88" s="7"/>
      <c r="D88" s="7"/>
      <c r="E88" s="7"/>
      <c r="F88" s="7"/>
      <c r="G88" s="7"/>
      <c r="H88" s="7"/>
      <c r="I88" s="7"/>
      <c r="J88" s="7"/>
      <c r="K88" s="7"/>
      <c r="L88" s="7"/>
      <c r="M88" s="7"/>
      <c r="N88" s="7"/>
      <c r="O88" s="6"/>
    </row>
    <row r="89" spans="2:15" ht="16.5" thickBot="1">
      <c r="B89" s="5"/>
      <c r="C89" s="399" t="s">
        <v>5</v>
      </c>
      <c r="D89" s="400"/>
      <c r="E89" s="400"/>
      <c r="F89" s="400"/>
      <c r="G89" s="400"/>
      <c r="H89" s="400"/>
      <c r="I89" s="400"/>
      <c r="J89" s="400"/>
      <c r="K89" s="400"/>
      <c r="L89" s="400"/>
      <c r="M89" s="400"/>
      <c r="N89" s="401"/>
      <c r="O89" s="6"/>
    </row>
    <row r="90" spans="2:15" ht="15">
      <c r="B90" s="5"/>
      <c r="C90" s="402" t="s">
        <v>17</v>
      </c>
      <c r="D90" s="403"/>
      <c r="E90" s="403"/>
      <c r="F90" s="403"/>
      <c r="G90" s="403"/>
      <c r="H90" s="403"/>
      <c r="I90" s="403"/>
      <c r="J90" s="403"/>
      <c r="K90" s="403"/>
      <c r="L90" s="403"/>
      <c r="M90" s="403"/>
      <c r="N90" s="404"/>
      <c r="O90" s="6"/>
    </row>
    <row r="91" spans="2:15" ht="15">
      <c r="B91" s="5"/>
      <c r="C91" s="405"/>
      <c r="D91" s="406"/>
      <c r="E91" s="406"/>
      <c r="F91" s="406"/>
      <c r="G91" s="406"/>
      <c r="H91" s="406"/>
      <c r="I91" s="406"/>
      <c r="J91" s="406"/>
      <c r="K91" s="406"/>
      <c r="L91" s="406"/>
      <c r="M91" s="406"/>
      <c r="N91" s="407"/>
      <c r="O91" s="6"/>
    </row>
    <row r="92" spans="2:15" ht="15">
      <c r="B92" s="5"/>
      <c r="C92" s="405"/>
      <c r="D92" s="406"/>
      <c r="E92" s="406"/>
      <c r="F92" s="406"/>
      <c r="G92" s="406"/>
      <c r="H92" s="406"/>
      <c r="I92" s="406"/>
      <c r="J92" s="406"/>
      <c r="K92" s="406"/>
      <c r="L92" s="406"/>
      <c r="M92" s="406"/>
      <c r="N92" s="407"/>
      <c r="O92" s="6"/>
    </row>
    <row r="93" spans="2:15" ht="15.75" thickBot="1">
      <c r="B93" s="5"/>
      <c r="C93" s="408"/>
      <c r="D93" s="409"/>
      <c r="E93" s="409"/>
      <c r="F93" s="409"/>
      <c r="G93" s="409"/>
      <c r="H93" s="409"/>
      <c r="I93" s="409"/>
      <c r="J93" s="409"/>
      <c r="K93" s="409"/>
      <c r="L93" s="409"/>
      <c r="M93" s="409"/>
      <c r="N93" s="410"/>
      <c r="O93" s="6"/>
    </row>
    <row r="94" spans="2:15" ht="15.75" thickBot="1">
      <c r="B94" s="8"/>
      <c r="C94" s="9"/>
      <c r="D94" s="9"/>
      <c r="E94" s="9"/>
      <c r="F94" s="9"/>
      <c r="G94" s="9"/>
      <c r="H94" s="9"/>
      <c r="I94" s="9"/>
      <c r="J94" s="9"/>
      <c r="K94" s="9"/>
      <c r="L94" s="9"/>
      <c r="M94" s="9"/>
      <c r="N94" s="9"/>
      <c r="O94" s="10"/>
    </row>
    <row r="96" spans="3:13" ht="15">
      <c r="C96" s="411"/>
      <c r="E96" s="411"/>
      <c r="F96" s="411"/>
      <c r="G96" s="411"/>
      <c r="H96" s="411"/>
      <c r="I96" s="411"/>
      <c r="J96" s="411"/>
      <c r="K96" s="411"/>
      <c r="L96" s="411"/>
      <c r="M96" s="411"/>
    </row>
  </sheetData>
  <sheetProtection password="E7B2" sheet="1"/>
  <mergeCells count="49">
    <mergeCell ref="D87:L87"/>
    <mergeCell ref="C89:N89"/>
    <mergeCell ref="C90:N93"/>
    <mergeCell ref="C20:N21"/>
    <mergeCell ref="D27:M27"/>
    <mergeCell ref="C22:N25"/>
    <mergeCell ref="C86:D86"/>
    <mergeCell ref="J61:K61"/>
    <mergeCell ref="G85:H85"/>
    <mergeCell ref="E71:F71"/>
    <mergeCell ref="C6:N10"/>
    <mergeCell ref="C13:N17"/>
    <mergeCell ref="C12:N12"/>
    <mergeCell ref="C19:N19"/>
    <mergeCell ref="C3:E3"/>
    <mergeCell ref="F3:J3"/>
    <mergeCell ref="K3:M3"/>
    <mergeCell ref="C5:N5"/>
    <mergeCell ref="E72:F72"/>
    <mergeCell ref="E69:F69"/>
    <mergeCell ref="E70:F70"/>
    <mergeCell ref="J65:K65"/>
    <mergeCell ref="J64:K64"/>
    <mergeCell ref="J63:K63"/>
    <mergeCell ref="J62:K62"/>
    <mergeCell ref="D50:F50"/>
    <mergeCell ref="F65:I65"/>
    <mergeCell ref="F64:I64"/>
    <mergeCell ref="F63:I63"/>
    <mergeCell ref="F62:I62"/>
    <mergeCell ref="F61:I61"/>
    <mergeCell ref="D47:F47"/>
    <mergeCell ref="D59:M59"/>
    <mergeCell ref="D49:G49"/>
    <mergeCell ref="D37:E37"/>
    <mergeCell ref="D56:F56"/>
    <mergeCell ref="D55:F55"/>
    <mergeCell ref="D54:F54"/>
    <mergeCell ref="D53:F53"/>
    <mergeCell ref="D52:F52"/>
    <mergeCell ref="D51:F51"/>
    <mergeCell ref="D29:E29"/>
    <mergeCell ref="D42:E42"/>
    <mergeCell ref="D41:E41"/>
    <mergeCell ref="D40:E40"/>
    <mergeCell ref="D36:E36"/>
    <mergeCell ref="D32:E32"/>
    <mergeCell ref="D31:E31"/>
    <mergeCell ref="D30:E30"/>
  </mergeCells>
  <hyperlinks>
    <hyperlink ref="F3:J3" location="'1.Home'!A1" display="Please review disclaimer on the home tab"/>
    <hyperlink ref="D87:L87" location="'3.Inputs'!A1" display="Click here to go to the 'Inputs' tab and enter specific information for your organization now."/>
  </hyperlinks>
  <printOptions/>
  <pageMargins left="0.708661417322835" right="0.708661417322835" top="0.748031496062992" bottom="0.748031496062992" header="0.31496062992126" footer="0.31496062992126"/>
  <pageSetup horizontalDpi="600" verticalDpi="600" orientation="portrait" scale="58" r:id="rId2"/>
  <headerFooter>
    <oddHeader>&amp;L&amp;F&amp;R&amp;A</oddHeader>
    <oddFooter>&amp;LLast modified by analyst: &amp;D&amp;RPage &amp;P of &amp;N</oddFooter>
  </headerFooter>
  <rowBreaks count="1" manualBreakCount="1">
    <brk id="47" min="2" max="13" man="1"/>
  </rowBreaks>
  <drawing r:id="rId1"/>
</worksheet>
</file>

<file path=xl/worksheets/sheet3.xml><?xml version="1.0" encoding="utf-8"?>
<worksheet xmlns="http://schemas.openxmlformats.org/spreadsheetml/2006/main" xmlns:r="http://schemas.openxmlformats.org/officeDocument/2006/relationships">
  <dimension ref="B2:O60"/>
  <sheetViews>
    <sheetView zoomScalePageLayoutView="0" workbookViewId="0" topLeftCell="A1">
      <selection activeCell="A1" sqref="A1"/>
    </sheetView>
  </sheetViews>
  <sheetFormatPr defaultColWidth="9.140625" defaultRowHeight="15"/>
  <cols>
    <col min="1" max="2" width="2.8515625" style="1" customWidth="1"/>
    <col min="3" max="3" width="32.140625" style="16" customWidth="1"/>
    <col min="4" max="6" width="22.57421875" style="17" customWidth="1"/>
    <col min="7" max="14" width="12.8515625" style="1" customWidth="1"/>
    <col min="15" max="15" width="2.8515625" style="1" customWidth="1"/>
    <col min="16" max="16384" width="9.140625" style="1" customWidth="1"/>
  </cols>
  <sheetData>
    <row r="1" ht="15.75" thickBot="1"/>
    <row r="2" spans="2:15" ht="15">
      <c r="B2" s="2"/>
      <c r="C2" s="18"/>
      <c r="D2" s="19"/>
      <c r="E2" s="19"/>
      <c r="F2" s="19"/>
      <c r="G2" s="3"/>
      <c r="H2" s="3"/>
      <c r="I2" s="3"/>
      <c r="J2" s="3"/>
      <c r="K2" s="3"/>
      <c r="L2" s="3"/>
      <c r="M2" s="3"/>
      <c r="N2" s="3"/>
      <c r="O2" s="4"/>
    </row>
    <row r="3" spans="2:15" ht="15">
      <c r="B3" s="5"/>
      <c r="C3" s="197" t="s">
        <v>191</v>
      </c>
      <c r="D3" s="198"/>
      <c r="E3" s="199"/>
      <c r="F3" s="163" t="s">
        <v>18</v>
      </c>
      <c r="G3" s="164"/>
      <c r="H3" s="164"/>
      <c r="I3" s="164"/>
      <c r="J3" s="165"/>
      <c r="K3" s="167" t="s">
        <v>209</v>
      </c>
      <c r="L3" s="168"/>
      <c r="M3" s="168"/>
      <c r="N3" s="81">
        <f>'1.Home'!H10</f>
        <v>40398</v>
      </c>
      <c r="O3" s="6"/>
    </row>
    <row r="4" spans="2:15" ht="15.75" thickBot="1">
      <c r="B4" s="5"/>
      <c r="C4" s="20"/>
      <c r="D4" s="21"/>
      <c r="E4" s="21"/>
      <c r="F4" s="21"/>
      <c r="G4" s="7"/>
      <c r="H4" s="7"/>
      <c r="I4" s="7"/>
      <c r="J4" s="7"/>
      <c r="K4" s="7"/>
      <c r="L4" s="7"/>
      <c r="M4" s="7"/>
      <c r="N4" s="7"/>
      <c r="O4" s="6"/>
    </row>
    <row r="5" spans="2:15" ht="32.25" thickBot="1">
      <c r="B5" s="5"/>
      <c r="C5" s="169" t="s">
        <v>22</v>
      </c>
      <c r="D5" s="170"/>
      <c r="E5" s="170"/>
      <c r="F5" s="170"/>
      <c r="G5" s="170"/>
      <c r="H5" s="170"/>
      <c r="I5" s="170"/>
      <c r="J5" s="170"/>
      <c r="K5" s="170"/>
      <c r="L5" s="170"/>
      <c r="M5" s="170"/>
      <c r="N5" s="171"/>
      <c r="O5" s="6"/>
    </row>
    <row r="6" spans="2:15" s="24" customFormat="1" ht="15" customHeight="1">
      <c r="B6" s="22"/>
      <c r="C6" s="206" t="s">
        <v>184</v>
      </c>
      <c r="D6" s="207"/>
      <c r="E6" s="207"/>
      <c r="F6" s="207"/>
      <c r="G6" s="207"/>
      <c r="H6" s="207"/>
      <c r="I6" s="207"/>
      <c r="J6" s="207"/>
      <c r="K6" s="207"/>
      <c r="L6" s="207"/>
      <c r="M6" s="207"/>
      <c r="N6" s="208"/>
      <c r="O6" s="23"/>
    </row>
    <row r="7" spans="2:15" s="27" customFormat="1" ht="15">
      <c r="B7" s="25"/>
      <c r="C7" s="209"/>
      <c r="D7" s="210"/>
      <c r="E7" s="210"/>
      <c r="F7" s="210"/>
      <c r="G7" s="210"/>
      <c r="H7" s="210"/>
      <c r="I7" s="210"/>
      <c r="J7" s="210"/>
      <c r="K7" s="210"/>
      <c r="L7" s="210"/>
      <c r="M7" s="210"/>
      <c r="N7" s="211"/>
      <c r="O7" s="26"/>
    </row>
    <row r="8" spans="2:15" s="27" customFormat="1" ht="15.75" thickBot="1">
      <c r="B8" s="25"/>
      <c r="C8" s="212"/>
      <c r="D8" s="202"/>
      <c r="E8" s="202"/>
      <c r="F8" s="202"/>
      <c r="G8" s="202"/>
      <c r="H8" s="202"/>
      <c r="I8" s="202"/>
      <c r="J8" s="202"/>
      <c r="K8" s="202"/>
      <c r="L8" s="202"/>
      <c r="M8" s="202"/>
      <c r="N8" s="213"/>
      <c r="O8" s="26"/>
    </row>
    <row r="9" spans="2:15" s="27" customFormat="1" ht="15">
      <c r="B9" s="25"/>
      <c r="C9" s="214" t="s">
        <v>265</v>
      </c>
      <c r="D9" s="215"/>
      <c r="E9" s="215"/>
      <c r="F9" s="215"/>
      <c r="G9" s="215"/>
      <c r="H9" s="215"/>
      <c r="I9" s="215"/>
      <c r="J9" s="215"/>
      <c r="K9" s="215"/>
      <c r="L9" s="215"/>
      <c r="M9" s="215"/>
      <c r="N9" s="216"/>
      <c r="O9" s="26"/>
    </row>
    <row r="10" spans="2:15" s="27" customFormat="1" ht="15">
      <c r="B10" s="25"/>
      <c r="C10" s="217"/>
      <c r="D10" s="218"/>
      <c r="E10" s="218"/>
      <c r="F10" s="218"/>
      <c r="G10" s="218"/>
      <c r="H10" s="218"/>
      <c r="I10" s="218"/>
      <c r="J10" s="218"/>
      <c r="K10" s="218"/>
      <c r="L10" s="218"/>
      <c r="M10" s="218"/>
      <c r="N10" s="219"/>
      <c r="O10" s="26"/>
    </row>
    <row r="11" spans="2:15" s="27" customFormat="1" ht="15">
      <c r="B11" s="25"/>
      <c r="C11" s="217"/>
      <c r="D11" s="218"/>
      <c r="E11" s="218"/>
      <c r="F11" s="218"/>
      <c r="G11" s="218"/>
      <c r="H11" s="218"/>
      <c r="I11" s="218"/>
      <c r="J11" s="218"/>
      <c r="K11" s="218"/>
      <c r="L11" s="218"/>
      <c r="M11" s="218"/>
      <c r="N11" s="219"/>
      <c r="O11" s="26"/>
    </row>
    <row r="12" spans="2:15" s="27" customFormat="1" ht="15">
      <c r="B12" s="25"/>
      <c r="C12" s="217"/>
      <c r="D12" s="218"/>
      <c r="E12" s="218"/>
      <c r="F12" s="218"/>
      <c r="G12" s="218"/>
      <c r="H12" s="218"/>
      <c r="I12" s="218"/>
      <c r="J12" s="218"/>
      <c r="K12" s="218"/>
      <c r="L12" s="218"/>
      <c r="M12" s="218"/>
      <c r="N12" s="219"/>
      <c r="O12" s="26"/>
    </row>
    <row r="13" spans="2:15" s="27" customFormat="1" ht="15">
      <c r="B13" s="25"/>
      <c r="C13" s="217"/>
      <c r="D13" s="218"/>
      <c r="E13" s="218"/>
      <c r="F13" s="218"/>
      <c r="G13" s="218"/>
      <c r="H13" s="218"/>
      <c r="I13" s="218"/>
      <c r="J13" s="218"/>
      <c r="K13" s="218"/>
      <c r="L13" s="218"/>
      <c r="M13" s="218"/>
      <c r="N13" s="219"/>
      <c r="O13" s="26"/>
    </row>
    <row r="14" spans="2:15" s="27" customFormat="1" ht="15.75" thickBot="1">
      <c r="B14" s="25"/>
      <c r="C14" s="220"/>
      <c r="D14" s="221"/>
      <c r="E14" s="221"/>
      <c r="F14" s="221"/>
      <c r="G14" s="221"/>
      <c r="H14" s="221"/>
      <c r="I14" s="221"/>
      <c r="J14" s="221"/>
      <c r="K14" s="221"/>
      <c r="L14" s="221"/>
      <c r="M14" s="221"/>
      <c r="N14" s="222"/>
      <c r="O14" s="26"/>
    </row>
    <row r="15" spans="2:15" s="27" customFormat="1" ht="15.75" thickBot="1">
      <c r="B15" s="25"/>
      <c r="C15" s="38"/>
      <c r="D15" s="38"/>
      <c r="E15" s="38"/>
      <c r="F15" s="38"/>
      <c r="G15" s="38"/>
      <c r="H15" s="38"/>
      <c r="I15" s="38"/>
      <c r="J15" s="38"/>
      <c r="K15" s="38"/>
      <c r="L15" s="38"/>
      <c r="M15" s="38"/>
      <c r="N15" s="38"/>
      <c r="O15" s="26"/>
    </row>
    <row r="16" spans="2:15" s="39" customFormat="1" ht="15.75" thickBot="1">
      <c r="B16" s="40"/>
      <c r="C16" s="174" t="s">
        <v>226</v>
      </c>
      <c r="D16" s="175"/>
      <c r="E16" s="45">
        <v>1</v>
      </c>
      <c r="F16" s="46">
        <v>2</v>
      </c>
      <c r="G16" s="46">
        <v>3</v>
      </c>
      <c r="H16" s="46">
        <v>4</v>
      </c>
      <c r="I16" s="46">
        <v>5</v>
      </c>
      <c r="J16" s="46">
        <v>6</v>
      </c>
      <c r="K16" s="46">
        <v>7</v>
      </c>
      <c r="L16" s="46">
        <v>8</v>
      </c>
      <c r="M16" s="46">
        <v>9</v>
      </c>
      <c r="N16" s="47">
        <v>10</v>
      </c>
      <c r="O16" s="41"/>
    </row>
    <row r="17" spans="2:15" s="27" customFormat="1" ht="15">
      <c r="B17" s="25"/>
      <c r="C17" s="172" t="s">
        <v>200</v>
      </c>
      <c r="D17" s="173"/>
      <c r="E17" s="412">
        <v>1</v>
      </c>
      <c r="F17" s="413">
        <v>5</v>
      </c>
      <c r="G17" s="413">
        <v>1</v>
      </c>
      <c r="H17" s="413">
        <v>0</v>
      </c>
      <c r="I17" s="413">
        <v>0</v>
      </c>
      <c r="J17" s="413">
        <v>0</v>
      </c>
      <c r="K17" s="413">
        <v>0</v>
      </c>
      <c r="L17" s="413">
        <v>0</v>
      </c>
      <c r="M17" s="413">
        <v>0</v>
      </c>
      <c r="N17" s="414">
        <v>0</v>
      </c>
      <c r="O17" s="26"/>
    </row>
    <row r="18" spans="2:15" s="27" customFormat="1" ht="15">
      <c r="B18" s="25"/>
      <c r="C18" s="200" t="s">
        <v>247</v>
      </c>
      <c r="D18" s="201"/>
      <c r="E18" s="412">
        <v>1</v>
      </c>
      <c r="F18" s="413">
        <v>1</v>
      </c>
      <c r="G18" s="413">
        <v>1</v>
      </c>
      <c r="H18" s="413">
        <v>0</v>
      </c>
      <c r="I18" s="413">
        <v>0</v>
      </c>
      <c r="J18" s="413">
        <v>0</v>
      </c>
      <c r="K18" s="413">
        <v>0</v>
      </c>
      <c r="L18" s="413">
        <v>0</v>
      </c>
      <c r="M18" s="413">
        <v>0</v>
      </c>
      <c r="N18" s="414">
        <v>0</v>
      </c>
      <c r="O18" s="26"/>
    </row>
    <row r="19" spans="2:15" s="27" customFormat="1" ht="15">
      <c r="B19" s="25"/>
      <c r="C19" s="176" t="s">
        <v>196</v>
      </c>
      <c r="D19" s="177"/>
      <c r="E19" s="48"/>
      <c r="F19" s="49"/>
      <c r="G19" s="49"/>
      <c r="H19" s="49"/>
      <c r="I19" s="49"/>
      <c r="J19" s="49"/>
      <c r="K19" s="49"/>
      <c r="L19" s="49"/>
      <c r="M19" s="49"/>
      <c r="N19" s="50"/>
      <c r="O19" s="26"/>
    </row>
    <row r="20" spans="2:15" s="27" customFormat="1" ht="15">
      <c r="B20" s="25"/>
      <c r="C20" s="43"/>
      <c r="D20" s="44" t="s">
        <v>193</v>
      </c>
      <c r="E20" s="415">
        <v>200</v>
      </c>
      <c r="F20" s="416">
        <v>1000</v>
      </c>
      <c r="G20" s="416">
        <v>0</v>
      </c>
      <c r="H20" s="416">
        <v>0</v>
      </c>
      <c r="I20" s="416">
        <v>0</v>
      </c>
      <c r="J20" s="416">
        <v>0</v>
      </c>
      <c r="K20" s="416">
        <v>0</v>
      </c>
      <c r="L20" s="416">
        <v>0</v>
      </c>
      <c r="M20" s="416">
        <v>0</v>
      </c>
      <c r="N20" s="417">
        <v>0</v>
      </c>
      <c r="O20" s="26"/>
    </row>
    <row r="21" spans="2:15" s="27" customFormat="1" ht="15">
      <c r="B21" s="25"/>
      <c r="C21" s="43"/>
      <c r="D21" s="44" t="s">
        <v>194</v>
      </c>
      <c r="E21" s="415">
        <v>0</v>
      </c>
      <c r="F21" s="416">
        <v>800</v>
      </c>
      <c r="G21" s="416">
        <v>0</v>
      </c>
      <c r="H21" s="416">
        <v>0</v>
      </c>
      <c r="I21" s="416">
        <v>0</v>
      </c>
      <c r="J21" s="416">
        <v>0</v>
      </c>
      <c r="K21" s="416">
        <v>0</v>
      </c>
      <c r="L21" s="416">
        <v>0</v>
      </c>
      <c r="M21" s="416">
        <v>0</v>
      </c>
      <c r="N21" s="417">
        <v>0</v>
      </c>
      <c r="O21" s="26"/>
    </row>
    <row r="22" spans="2:15" s="27" customFormat="1" ht="15">
      <c r="B22" s="25"/>
      <c r="C22" s="43"/>
      <c r="D22" s="44" t="s">
        <v>195</v>
      </c>
      <c r="E22" s="415">
        <v>0</v>
      </c>
      <c r="F22" s="416">
        <v>0</v>
      </c>
      <c r="G22" s="416">
        <v>2000</v>
      </c>
      <c r="H22" s="416">
        <v>0</v>
      </c>
      <c r="I22" s="416">
        <v>0</v>
      </c>
      <c r="J22" s="416">
        <v>0</v>
      </c>
      <c r="K22" s="416">
        <v>0</v>
      </c>
      <c r="L22" s="416">
        <v>0</v>
      </c>
      <c r="M22" s="416">
        <v>0</v>
      </c>
      <c r="N22" s="417">
        <v>0</v>
      </c>
      <c r="O22" s="26"/>
    </row>
    <row r="23" spans="2:15" s="27" customFormat="1" ht="15">
      <c r="B23" s="25"/>
      <c r="C23" s="172" t="s">
        <v>197</v>
      </c>
      <c r="D23" s="173"/>
      <c r="E23" s="415">
        <v>0</v>
      </c>
      <c r="F23" s="416">
        <v>0</v>
      </c>
      <c r="G23" s="416">
        <v>0</v>
      </c>
      <c r="H23" s="416">
        <v>0</v>
      </c>
      <c r="I23" s="416">
        <v>0</v>
      </c>
      <c r="J23" s="416">
        <v>0</v>
      </c>
      <c r="K23" s="416">
        <v>0</v>
      </c>
      <c r="L23" s="416">
        <v>0</v>
      </c>
      <c r="M23" s="416">
        <v>0</v>
      </c>
      <c r="N23" s="417">
        <v>0</v>
      </c>
      <c r="O23" s="26"/>
    </row>
    <row r="24" spans="2:15" s="27" customFormat="1" ht="15.75" thickBot="1">
      <c r="B24" s="25"/>
      <c r="C24" s="179" t="s">
        <v>198</v>
      </c>
      <c r="D24" s="180"/>
      <c r="E24" s="418">
        <v>2</v>
      </c>
      <c r="F24" s="419">
        <v>2</v>
      </c>
      <c r="G24" s="419">
        <v>2</v>
      </c>
      <c r="H24" s="419">
        <v>0</v>
      </c>
      <c r="I24" s="419">
        <v>0</v>
      </c>
      <c r="J24" s="419">
        <v>0</v>
      </c>
      <c r="K24" s="419">
        <v>0</v>
      </c>
      <c r="L24" s="419">
        <v>0</v>
      </c>
      <c r="M24" s="419">
        <v>0</v>
      </c>
      <c r="N24" s="420">
        <v>0</v>
      </c>
      <c r="O24" s="26"/>
    </row>
    <row r="25" spans="2:15" s="27" customFormat="1" ht="15">
      <c r="B25" s="25"/>
      <c r="C25" s="178"/>
      <c r="D25" s="178"/>
      <c r="E25" s="38"/>
      <c r="F25" s="38"/>
      <c r="G25" s="38"/>
      <c r="H25" s="38"/>
      <c r="I25" s="38"/>
      <c r="J25" s="38"/>
      <c r="K25" s="38"/>
      <c r="L25" s="38"/>
      <c r="M25" s="38"/>
      <c r="N25" s="38"/>
      <c r="O25" s="26"/>
    </row>
    <row r="26" spans="2:15" s="27" customFormat="1" ht="15.75" customHeight="1" thickBot="1">
      <c r="B26" s="424"/>
      <c r="C26" s="425"/>
      <c r="D26" s="425"/>
      <c r="E26" s="202" t="s">
        <v>199</v>
      </c>
      <c r="F26" s="202"/>
      <c r="G26" s="51"/>
      <c r="H26" s="38"/>
      <c r="I26" s="38"/>
      <c r="J26" s="38"/>
      <c r="K26" s="38"/>
      <c r="L26" s="38"/>
      <c r="M26" s="38"/>
      <c r="N26" s="38"/>
      <c r="O26" s="26"/>
    </row>
    <row r="27" spans="2:15" s="27" customFormat="1" ht="15.75" thickBot="1">
      <c r="B27" s="424"/>
      <c r="C27" s="425"/>
      <c r="D27" s="425"/>
      <c r="E27" s="42" t="s">
        <v>192</v>
      </c>
      <c r="F27" s="203" t="s">
        <v>202</v>
      </c>
      <c r="G27" s="204"/>
      <c r="H27" s="204"/>
      <c r="I27" s="204"/>
      <c r="J27" s="204"/>
      <c r="K27" s="204"/>
      <c r="L27" s="204"/>
      <c r="M27" s="204"/>
      <c r="N27" s="205"/>
      <c r="O27" s="26"/>
    </row>
    <row r="28" spans="2:15" s="27" customFormat="1" ht="15" customHeight="1">
      <c r="B28" s="424"/>
      <c r="C28" s="425"/>
      <c r="D28" s="425"/>
      <c r="E28" s="52">
        <f>E16</f>
        <v>1</v>
      </c>
      <c r="F28" s="426" t="s">
        <v>201</v>
      </c>
      <c r="G28" s="427"/>
      <c r="H28" s="427"/>
      <c r="I28" s="427"/>
      <c r="J28" s="427"/>
      <c r="K28" s="427"/>
      <c r="L28" s="427"/>
      <c r="M28" s="427"/>
      <c r="N28" s="428"/>
      <c r="O28" s="26"/>
    </row>
    <row r="29" spans="2:15" s="27" customFormat="1" ht="15">
      <c r="B29" s="424"/>
      <c r="C29" s="425"/>
      <c r="D29" s="425"/>
      <c r="E29" s="53">
        <f>F16</f>
        <v>2</v>
      </c>
      <c r="F29" s="429"/>
      <c r="G29" s="430"/>
      <c r="H29" s="430"/>
      <c r="I29" s="430"/>
      <c r="J29" s="430"/>
      <c r="K29" s="430"/>
      <c r="L29" s="430"/>
      <c r="M29" s="430"/>
      <c r="N29" s="431"/>
      <c r="O29" s="26"/>
    </row>
    <row r="30" spans="2:15" s="27" customFormat="1" ht="15">
      <c r="B30" s="424"/>
      <c r="C30" s="425"/>
      <c r="D30" s="425"/>
      <c r="E30" s="53">
        <f>G16</f>
        <v>3</v>
      </c>
      <c r="F30" s="429"/>
      <c r="G30" s="430"/>
      <c r="H30" s="430"/>
      <c r="I30" s="430"/>
      <c r="J30" s="430"/>
      <c r="K30" s="430"/>
      <c r="L30" s="430"/>
      <c r="M30" s="430"/>
      <c r="N30" s="431"/>
      <c r="O30" s="26"/>
    </row>
    <row r="31" spans="2:15" s="27" customFormat="1" ht="15">
      <c r="B31" s="424"/>
      <c r="C31" s="425"/>
      <c r="D31" s="425"/>
      <c r="E31" s="53">
        <f>H16</f>
        <v>4</v>
      </c>
      <c r="F31" s="429"/>
      <c r="G31" s="430"/>
      <c r="H31" s="430"/>
      <c r="I31" s="430"/>
      <c r="J31" s="430"/>
      <c r="K31" s="430"/>
      <c r="L31" s="430"/>
      <c r="M31" s="430"/>
      <c r="N31" s="431"/>
      <c r="O31" s="26"/>
    </row>
    <row r="32" spans="2:15" s="27" customFormat="1" ht="15">
      <c r="B32" s="424"/>
      <c r="C32" s="425"/>
      <c r="D32" s="425"/>
      <c r="E32" s="53">
        <f>I16</f>
        <v>5</v>
      </c>
      <c r="F32" s="429"/>
      <c r="G32" s="430"/>
      <c r="H32" s="430"/>
      <c r="I32" s="430"/>
      <c r="J32" s="430"/>
      <c r="K32" s="430"/>
      <c r="L32" s="430"/>
      <c r="M32" s="430"/>
      <c r="N32" s="431"/>
      <c r="O32" s="26"/>
    </row>
    <row r="33" spans="2:15" s="27" customFormat="1" ht="15">
      <c r="B33" s="424"/>
      <c r="C33" s="425"/>
      <c r="D33" s="425"/>
      <c r="E33" s="53">
        <f>J16</f>
        <v>6</v>
      </c>
      <c r="F33" s="429"/>
      <c r="G33" s="430"/>
      <c r="H33" s="430"/>
      <c r="I33" s="430"/>
      <c r="J33" s="430"/>
      <c r="K33" s="430"/>
      <c r="L33" s="430"/>
      <c r="M33" s="430"/>
      <c r="N33" s="431"/>
      <c r="O33" s="26"/>
    </row>
    <row r="34" spans="2:15" s="27" customFormat="1" ht="15">
      <c r="B34" s="424"/>
      <c r="C34" s="425"/>
      <c r="D34" s="425"/>
      <c r="E34" s="53">
        <f>K16</f>
        <v>7</v>
      </c>
      <c r="F34" s="429"/>
      <c r="G34" s="430"/>
      <c r="H34" s="430"/>
      <c r="I34" s="430"/>
      <c r="J34" s="430"/>
      <c r="K34" s="430"/>
      <c r="L34" s="430"/>
      <c r="M34" s="430"/>
      <c r="N34" s="431"/>
      <c r="O34" s="26"/>
    </row>
    <row r="35" spans="2:15" s="27" customFormat="1" ht="15">
      <c r="B35" s="424"/>
      <c r="C35" s="425"/>
      <c r="D35" s="425"/>
      <c r="E35" s="53">
        <f>L16</f>
        <v>8</v>
      </c>
      <c r="F35" s="429"/>
      <c r="G35" s="430"/>
      <c r="H35" s="430"/>
      <c r="I35" s="430"/>
      <c r="J35" s="430"/>
      <c r="K35" s="430"/>
      <c r="L35" s="430"/>
      <c r="M35" s="430"/>
      <c r="N35" s="431"/>
      <c r="O35" s="26"/>
    </row>
    <row r="36" spans="2:15" s="27" customFormat="1" ht="15">
      <c r="B36" s="424"/>
      <c r="C36" s="425"/>
      <c r="D36" s="425"/>
      <c r="E36" s="53">
        <f>M16</f>
        <v>9</v>
      </c>
      <c r="F36" s="429"/>
      <c r="G36" s="430"/>
      <c r="H36" s="430"/>
      <c r="I36" s="430"/>
      <c r="J36" s="430"/>
      <c r="K36" s="430"/>
      <c r="L36" s="430"/>
      <c r="M36" s="430"/>
      <c r="N36" s="431"/>
      <c r="O36" s="26"/>
    </row>
    <row r="37" spans="2:15" s="27" customFormat="1" ht="15.75" thickBot="1">
      <c r="B37" s="424"/>
      <c r="C37" s="425"/>
      <c r="D37" s="425"/>
      <c r="E37" s="54">
        <f>N16</f>
        <v>10</v>
      </c>
      <c r="F37" s="432"/>
      <c r="G37" s="433"/>
      <c r="H37" s="433"/>
      <c r="I37" s="433"/>
      <c r="J37" s="433"/>
      <c r="K37" s="433"/>
      <c r="L37" s="433"/>
      <c r="M37" s="433"/>
      <c r="N37" s="434"/>
      <c r="O37" s="26"/>
    </row>
    <row r="38" spans="2:15" ht="15.75" thickBot="1">
      <c r="B38" s="5"/>
      <c r="C38" s="20"/>
      <c r="D38" s="21"/>
      <c r="E38" s="21"/>
      <c r="F38" s="21"/>
      <c r="G38" s="7"/>
      <c r="H38" s="7"/>
      <c r="I38" s="7"/>
      <c r="J38" s="7"/>
      <c r="K38" s="7"/>
      <c r="L38" s="7"/>
      <c r="M38" s="7"/>
      <c r="N38" s="7"/>
      <c r="O38" s="6"/>
    </row>
    <row r="39" spans="2:15" ht="15.75" thickBot="1">
      <c r="B39" s="5"/>
      <c r="C39" s="82" t="s">
        <v>23</v>
      </c>
      <c r="D39" s="21"/>
      <c r="E39" s="21"/>
      <c r="F39" s="67"/>
      <c r="G39" s="68" t="s">
        <v>6</v>
      </c>
      <c r="H39" s="69" t="s">
        <v>0</v>
      </c>
      <c r="I39" s="69" t="s">
        <v>1</v>
      </c>
      <c r="J39" s="69" t="s">
        <v>2</v>
      </c>
      <c r="K39" s="69" t="s">
        <v>3</v>
      </c>
      <c r="L39" s="70" t="s">
        <v>4</v>
      </c>
      <c r="M39" s="7"/>
      <c r="N39" s="7"/>
      <c r="O39" s="6"/>
    </row>
    <row r="40" spans="2:15" ht="15">
      <c r="B40" s="5"/>
      <c r="C40" s="13" t="s">
        <v>52</v>
      </c>
      <c r="D40" s="228" t="s">
        <v>264</v>
      </c>
      <c r="E40" s="229"/>
      <c r="F40" s="230"/>
      <c r="G40" s="89">
        <f>'6.Assumptions'!$D$45</f>
        <v>130</v>
      </c>
      <c r="H40" s="90">
        <f>G40</f>
        <v>130</v>
      </c>
      <c r="I40" s="90">
        <f>G40</f>
        <v>130</v>
      </c>
      <c r="J40" s="90">
        <f>G40</f>
        <v>130</v>
      </c>
      <c r="K40" s="90">
        <f>G40</f>
        <v>130</v>
      </c>
      <c r="L40" s="91">
        <f>G40</f>
        <v>130</v>
      </c>
      <c r="M40" s="7"/>
      <c r="N40" s="7"/>
      <c r="O40" s="6"/>
    </row>
    <row r="41" spans="2:15" ht="15.75" thickBot="1">
      <c r="B41" s="5"/>
      <c r="C41" s="14" t="s">
        <v>53</v>
      </c>
      <c r="D41" s="231" t="s">
        <v>28</v>
      </c>
      <c r="E41" s="232"/>
      <c r="F41" s="233"/>
      <c r="G41" s="92">
        <f>'6.Assumptions'!$D$47</f>
        <v>70</v>
      </c>
      <c r="H41" s="93">
        <f>G41</f>
        <v>70</v>
      </c>
      <c r="I41" s="93">
        <f>G41</f>
        <v>70</v>
      </c>
      <c r="J41" s="93">
        <f>G41</f>
        <v>70</v>
      </c>
      <c r="K41" s="93">
        <f>G41</f>
        <v>70</v>
      </c>
      <c r="L41" s="94">
        <f>G41</f>
        <v>70</v>
      </c>
      <c r="M41" s="7"/>
      <c r="N41" s="7"/>
      <c r="O41" s="6"/>
    </row>
    <row r="42" spans="2:15" ht="15.75" thickBot="1">
      <c r="B42" s="5"/>
      <c r="C42" s="20"/>
      <c r="D42" s="21"/>
      <c r="E42" s="21"/>
      <c r="F42" s="21"/>
      <c r="G42" s="31"/>
      <c r="H42" s="32"/>
      <c r="I42" s="32"/>
      <c r="J42" s="32"/>
      <c r="K42" s="32"/>
      <c r="L42" s="32"/>
      <c r="M42" s="7"/>
      <c r="N42" s="7"/>
      <c r="O42" s="6"/>
    </row>
    <row r="43" spans="2:15" ht="30" customHeight="1">
      <c r="B43" s="5"/>
      <c r="C43" s="28"/>
      <c r="D43" s="225" t="s">
        <v>27</v>
      </c>
      <c r="E43" s="226"/>
      <c r="F43" s="227"/>
      <c r="G43" s="33"/>
      <c r="H43" s="34"/>
      <c r="I43" s="34"/>
      <c r="J43" s="34"/>
      <c r="K43" s="34"/>
      <c r="L43" s="35"/>
      <c r="M43" s="7"/>
      <c r="N43" s="7"/>
      <c r="O43" s="6"/>
    </row>
    <row r="44" spans="2:15" ht="15">
      <c r="B44" s="5"/>
      <c r="C44" s="29"/>
      <c r="D44" s="88"/>
      <c r="E44" s="224" t="s">
        <v>104</v>
      </c>
      <c r="F44" s="224"/>
      <c r="G44" s="95">
        <v>0</v>
      </c>
      <c r="H44" s="96">
        <f>G44</f>
        <v>0</v>
      </c>
      <c r="I44" s="96">
        <f>G44</f>
        <v>0</v>
      </c>
      <c r="J44" s="96">
        <f>G44</f>
        <v>0</v>
      </c>
      <c r="K44" s="96">
        <f>G44</f>
        <v>0</v>
      </c>
      <c r="L44" s="97">
        <f>G44</f>
        <v>0</v>
      </c>
      <c r="M44" s="7"/>
      <c r="N44" s="7"/>
      <c r="O44" s="6"/>
    </row>
    <row r="45" spans="2:15" ht="15">
      <c r="B45" s="5"/>
      <c r="C45" s="29"/>
      <c r="D45" s="88"/>
      <c r="E45" s="224" t="s">
        <v>25</v>
      </c>
      <c r="F45" s="224"/>
      <c r="G45" s="95">
        <v>0.4</v>
      </c>
      <c r="H45" s="96">
        <f>G45</f>
        <v>0.4</v>
      </c>
      <c r="I45" s="96">
        <f>G45</f>
        <v>0.4</v>
      </c>
      <c r="J45" s="96">
        <f>G45</f>
        <v>0.4</v>
      </c>
      <c r="K45" s="96">
        <f>G45</f>
        <v>0.4</v>
      </c>
      <c r="L45" s="97">
        <f>G45</f>
        <v>0.4</v>
      </c>
      <c r="M45" s="7"/>
      <c r="N45" s="7"/>
      <c r="O45" s="6"/>
    </row>
    <row r="46" spans="2:15" ht="15.75" thickBot="1">
      <c r="B46" s="5"/>
      <c r="C46" s="30"/>
      <c r="D46" s="36"/>
      <c r="E46" s="223" t="s">
        <v>26</v>
      </c>
      <c r="F46" s="223"/>
      <c r="G46" s="98">
        <v>0.4</v>
      </c>
      <c r="H46" s="99">
        <f>G46</f>
        <v>0.4</v>
      </c>
      <c r="I46" s="99">
        <f>G46</f>
        <v>0.4</v>
      </c>
      <c r="J46" s="99">
        <f>G46</f>
        <v>0.4</v>
      </c>
      <c r="K46" s="99">
        <f>G46</f>
        <v>0.4</v>
      </c>
      <c r="L46" s="100">
        <f>G46</f>
        <v>0.4</v>
      </c>
      <c r="M46" s="7"/>
      <c r="N46" s="7"/>
      <c r="O46" s="6"/>
    </row>
    <row r="47" spans="2:15" ht="15.75" thickBot="1">
      <c r="B47" s="5"/>
      <c r="C47" s="20"/>
      <c r="D47" s="21"/>
      <c r="E47" s="21"/>
      <c r="F47" s="21"/>
      <c r="G47" s="37"/>
      <c r="H47" s="37"/>
      <c r="I47" s="37"/>
      <c r="J47" s="37"/>
      <c r="K47" s="37"/>
      <c r="L47" s="37"/>
      <c r="M47" s="7"/>
      <c r="N47" s="7"/>
      <c r="O47" s="6"/>
    </row>
    <row r="48" spans="2:15" ht="15">
      <c r="B48" s="5"/>
      <c r="C48" s="189"/>
      <c r="D48" s="149" t="s">
        <v>249</v>
      </c>
      <c r="E48" s="181"/>
      <c r="F48" s="182"/>
      <c r="G48" s="421">
        <v>2</v>
      </c>
      <c r="H48" s="37"/>
      <c r="I48" s="37"/>
      <c r="J48" s="37"/>
      <c r="K48" s="37"/>
      <c r="L48" s="37"/>
      <c r="M48" s="7"/>
      <c r="N48" s="7"/>
      <c r="O48" s="6"/>
    </row>
    <row r="49" spans="2:15" ht="15">
      <c r="B49" s="5"/>
      <c r="C49" s="190"/>
      <c r="D49" s="183"/>
      <c r="E49" s="184"/>
      <c r="F49" s="185"/>
      <c r="G49" s="422"/>
      <c r="H49" s="37"/>
      <c r="I49" s="37"/>
      <c r="J49" s="37"/>
      <c r="K49" s="37"/>
      <c r="L49" s="37"/>
      <c r="M49" s="7"/>
      <c r="N49" s="7"/>
      <c r="O49" s="6"/>
    </row>
    <row r="50" spans="2:15" ht="15.75" thickBot="1">
      <c r="B50" s="5"/>
      <c r="C50" s="191"/>
      <c r="D50" s="186"/>
      <c r="E50" s="187"/>
      <c r="F50" s="188"/>
      <c r="G50" s="423"/>
      <c r="H50" s="37"/>
      <c r="I50" s="37"/>
      <c r="J50" s="37"/>
      <c r="K50" s="37"/>
      <c r="L50" s="37"/>
      <c r="M50" s="7"/>
      <c r="N50" s="7"/>
      <c r="O50" s="6"/>
    </row>
    <row r="51" spans="2:15" ht="15.75" thickBot="1">
      <c r="B51" s="5"/>
      <c r="C51" s="20"/>
      <c r="D51" s="21"/>
      <c r="E51" s="21"/>
      <c r="F51" s="21"/>
      <c r="G51" s="71"/>
      <c r="H51" s="37"/>
      <c r="I51" s="37"/>
      <c r="J51" s="37"/>
      <c r="K51" s="37"/>
      <c r="L51" s="37"/>
      <c r="M51" s="7"/>
      <c r="N51" s="7"/>
      <c r="O51" s="6"/>
    </row>
    <row r="52" spans="2:15" ht="19.5" thickBot="1">
      <c r="B52" s="55"/>
      <c r="C52" s="87"/>
      <c r="D52" s="194" t="s">
        <v>205</v>
      </c>
      <c r="E52" s="195"/>
      <c r="F52" s="195"/>
      <c r="G52" s="196"/>
      <c r="H52" s="56"/>
      <c r="I52" s="56"/>
      <c r="J52" s="56"/>
      <c r="K52" s="56"/>
      <c r="L52" s="56"/>
      <c r="M52" s="56"/>
      <c r="N52" s="56"/>
      <c r="O52" s="57"/>
    </row>
    <row r="53" spans="2:15" ht="15">
      <c r="B53" s="55"/>
      <c r="C53" s="28"/>
      <c r="D53" s="240" t="s">
        <v>286</v>
      </c>
      <c r="E53" s="241"/>
      <c r="F53" s="242"/>
      <c r="G53" s="12">
        <f>'5.Savings Projections'!I10</f>
        <v>21</v>
      </c>
      <c r="H53" s="56"/>
      <c r="I53" s="56"/>
      <c r="J53" s="56"/>
      <c r="K53" s="56"/>
      <c r="L53" s="56"/>
      <c r="M53" s="56"/>
      <c r="N53" s="56"/>
      <c r="O53" s="57"/>
    </row>
    <row r="54" spans="2:15" ht="15">
      <c r="B54" s="55"/>
      <c r="C54" s="192" t="s">
        <v>72</v>
      </c>
      <c r="D54" s="237" t="s">
        <v>30</v>
      </c>
      <c r="E54" s="238"/>
      <c r="F54" s="239"/>
      <c r="G54" s="101">
        <v>100</v>
      </c>
      <c r="H54" s="56"/>
      <c r="I54" s="56"/>
      <c r="J54" s="56"/>
      <c r="K54" s="56"/>
      <c r="L54" s="56"/>
      <c r="M54" s="56"/>
      <c r="N54" s="56"/>
      <c r="O54" s="57"/>
    </row>
    <row r="55" spans="2:15" ht="15">
      <c r="B55" s="5"/>
      <c r="C55" s="193"/>
      <c r="D55" s="237" t="s">
        <v>14</v>
      </c>
      <c r="E55" s="238"/>
      <c r="F55" s="239"/>
      <c r="G55" s="101">
        <v>150</v>
      </c>
      <c r="H55" s="7"/>
      <c r="I55" s="7"/>
      <c r="J55" s="7"/>
      <c r="K55" s="7"/>
      <c r="L55" s="7"/>
      <c r="M55" s="7"/>
      <c r="N55" s="7"/>
      <c r="O55" s="6"/>
    </row>
    <row r="56" spans="2:15" ht="15">
      <c r="B56" s="5"/>
      <c r="C56" s="15" t="s">
        <v>38</v>
      </c>
      <c r="D56" s="246" t="s">
        <v>15</v>
      </c>
      <c r="E56" s="247"/>
      <c r="F56" s="248"/>
      <c r="G56" s="101">
        <v>60</v>
      </c>
      <c r="H56" s="7"/>
      <c r="I56" s="7"/>
      <c r="J56" s="7"/>
      <c r="K56" s="7"/>
      <c r="L56" s="7"/>
      <c r="M56" s="7"/>
      <c r="N56" s="7"/>
      <c r="O56" s="6"/>
    </row>
    <row r="57" spans="2:15" ht="15">
      <c r="B57" s="5"/>
      <c r="C57" s="29"/>
      <c r="D57" s="234" t="s">
        <v>203</v>
      </c>
      <c r="E57" s="235"/>
      <c r="F57" s="236"/>
      <c r="G57" s="102">
        <v>200</v>
      </c>
      <c r="H57" s="7"/>
      <c r="I57" s="7"/>
      <c r="J57" s="7"/>
      <c r="K57" s="7"/>
      <c r="L57" s="7"/>
      <c r="M57" s="7"/>
      <c r="N57" s="7"/>
      <c r="O57" s="6"/>
    </row>
    <row r="58" spans="2:15" ht="15">
      <c r="B58" s="5"/>
      <c r="C58" s="29"/>
      <c r="D58" s="234" t="s">
        <v>204</v>
      </c>
      <c r="E58" s="235"/>
      <c r="F58" s="236"/>
      <c r="G58" s="102">
        <v>30</v>
      </c>
      <c r="H58" s="7"/>
      <c r="I58" s="7"/>
      <c r="J58" s="7"/>
      <c r="K58" s="7"/>
      <c r="L58" s="7"/>
      <c r="M58" s="7"/>
      <c r="N58" s="7"/>
      <c r="O58" s="6"/>
    </row>
    <row r="59" spans="2:15" ht="15.75" thickBot="1">
      <c r="B59" s="5"/>
      <c r="C59" s="30"/>
      <c r="D59" s="243" t="s">
        <v>16</v>
      </c>
      <c r="E59" s="244"/>
      <c r="F59" s="245"/>
      <c r="G59" s="103">
        <v>0</v>
      </c>
      <c r="H59" s="7"/>
      <c r="I59" s="7"/>
      <c r="J59" s="7"/>
      <c r="K59" s="7"/>
      <c r="L59" s="7"/>
      <c r="M59" s="7"/>
      <c r="N59" s="7"/>
      <c r="O59" s="6"/>
    </row>
    <row r="60" spans="2:15" ht="15.75" thickBot="1">
      <c r="B60" s="8"/>
      <c r="C60" s="58"/>
      <c r="D60" s="59"/>
      <c r="E60" s="59"/>
      <c r="F60" s="59"/>
      <c r="G60" s="60"/>
      <c r="H60" s="9"/>
      <c r="I60" s="9"/>
      <c r="J60" s="9"/>
      <c r="K60" s="9"/>
      <c r="L60" s="9"/>
      <c r="M60" s="9"/>
      <c r="N60" s="9"/>
      <c r="O60" s="10"/>
    </row>
  </sheetData>
  <sheetProtection password="E7B2" sheet="1"/>
  <mergeCells count="43">
    <mergeCell ref="D57:F57"/>
    <mergeCell ref="D58:F58"/>
    <mergeCell ref="D54:F54"/>
    <mergeCell ref="D53:F53"/>
    <mergeCell ref="D55:F55"/>
    <mergeCell ref="D59:F59"/>
    <mergeCell ref="D56:F56"/>
    <mergeCell ref="C6:N8"/>
    <mergeCell ref="C9:N14"/>
    <mergeCell ref="E46:F46"/>
    <mergeCell ref="E45:F45"/>
    <mergeCell ref="E44:F44"/>
    <mergeCell ref="D43:F43"/>
    <mergeCell ref="D40:F40"/>
    <mergeCell ref="D41:F41"/>
    <mergeCell ref="F28:N28"/>
    <mergeCell ref="F29:N29"/>
    <mergeCell ref="D48:F50"/>
    <mergeCell ref="G48:G50"/>
    <mergeCell ref="C48:C50"/>
    <mergeCell ref="C54:C55"/>
    <mergeCell ref="D52:G52"/>
    <mergeCell ref="C3:E3"/>
    <mergeCell ref="F3:J3"/>
    <mergeCell ref="C18:D18"/>
    <mergeCell ref="E26:F26"/>
    <mergeCell ref="F27:N27"/>
    <mergeCell ref="K3:M3"/>
    <mergeCell ref="C5:N5"/>
    <mergeCell ref="F30:N30"/>
    <mergeCell ref="F31:N31"/>
    <mergeCell ref="C17:D17"/>
    <mergeCell ref="C16:D16"/>
    <mergeCell ref="C19:D19"/>
    <mergeCell ref="C25:D25"/>
    <mergeCell ref="C24:D24"/>
    <mergeCell ref="C23:D23"/>
    <mergeCell ref="F35:N35"/>
    <mergeCell ref="F36:N36"/>
    <mergeCell ref="F37:N37"/>
    <mergeCell ref="F32:N32"/>
    <mergeCell ref="F33:N33"/>
    <mergeCell ref="F34:N34"/>
  </mergeCells>
  <hyperlinks>
    <hyperlink ref="F3:J3" location="'1.Home'!A1" display="Please review disclaimer on the home tab"/>
    <hyperlink ref="C54:C55" location="Ref10" display="Ref10"/>
    <hyperlink ref="C56" location="Assump5" display="Assump5"/>
    <hyperlink ref="C40" location="Assump13" display="Assump13"/>
    <hyperlink ref="C41" location="Assump14" display="Assump14"/>
  </hyperlinks>
  <printOptions/>
  <pageMargins left="0.7" right="0.7" top="0.75" bottom="0.75" header="0.3" footer="0.3"/>
  <pageSetup horizontalDpi="200" verticalDpi="200" orientation="landscape" paperSize="9" scale="55" r:id="rId1"/>
  <headerFooter>
    <oddHeader>&amp;L&amp;F&amp;R&amp;A</oddHeader>
    <oddFooter>&amp;LLast modified by analyst: &amp;D&amp;RPage &amp;P of &amp;N</oddFooter>
  </headerFooter>
  <rowBreaks count="1" manualBreakCount="1">
    <brk id="59" min="2" max="13" man="1"/>
  </rowBreaks>
</worksheet>
</file>

<file path=xl/worksheets/sheet4.xml><?xml version="1.0" encoding="utf-8"?>
<worksheet xmlns="http://schemas.openxmlformats.org/spreadsheetml/2006/main" xmlns:r="http://schemas.openxmlformats.org/officeDocument/2006/relationships">
  <dimension ref="B2:O75"/>
  <sheetViews>
    <sheetView zoomScalePageLayoutView="0" workbookViewId="0" topLeftCell="A1">
      <selection activeCell="A1" sqref="A1"/>
    </sheetView>
  </sheetViews>
  <sheetFormatPr defaultColWidth="9.140625" defaultRowHeight="15"/>
  <cols>
    <col min="1" max="2" width="2.8515625" style="1" customWidth="1"/>
    <col min="3" max="8" width="12.8515625" style="1" customWidth="1"/>
    <col min="9" max="10" width="9.140625" style="1" customWidth="1"/>
    <col min="11" max="13" width="10.57421875" style="1" customWidth="1"/>
    <col min="14" max="14" width="9.421875" style="1" customWidth="1"/>
    <col min="15" max="15" width="2.8515625" style="1" customWidth="1"/>
    <col min="16" max="16384" width="9.140625" style="1" customWidth="1"/>
  </cols>
  <sheetData>
    <row r="1" s="1" customFormat="1" ht="15.75" thickBot="1"/>
    <row r="2" spans="2:15" s="1" customFormat="1" ht="15">
      <c r="B2" s="2"/>
      <c r="C2" s="3"/>
      <c r="D2" s="3"/>
      <c r="E2" s="3"/>
      <c r="F2" s="3"/>
      <c r="G2" s="3"/>
      <c r="H2" s="3"/>
      <c r="I2" s="3"/>
      <c r="J2" s="3"/>
      <c r="K2" s="3"/>
      <c r="L2" s="3"/>
      <c r="M2" s="3"/>
      <c r="N2" s="3"/>
      <c r="O2" s="4"/>
    </row>
    <row r="3" spans="2:15" s="1" customFormat="1" ht="15">
      <c r="B3" s="5"/>
      <c r="C3" s="197" t="s">
        <v>127</v>
      </c>
      <c r="D3" s="198"/>
      <c r="E3" s="199"/>
      <c r="F3" s="163" t="s">
        <v>18</v>
      </c>
      <c r="G3" s="164"/>
      <c r="H3" s="164"/>
      <c r="I3" s="164"/>
      <c r="J3" s="164"/>
      <c r="K3" s="167" t="s">
        <v>209</v>
      </c>
      <c r="L3" s="168"/>
      <c r="M3" s="168"/>
      <c r="N3" s="81">
        <f>'1.Home'!H10</f>
        <v>40398</v>
      </c>
      <c r="O3" s="6"/>
    </row>
    <row r="4" spans="2:15" s="1" customFormat="1" ht="15.75" thickBot="1">
      <c r="B4" s="5"/>
      <c r="C4" s="7"/>
      <c r="D4" s="7"/>
      <c r="E4" s="7"/>
      <c r="F4" s="7"/>
      <c r="G4" s="7"/>
      <c r="H4" s="7"/>
      <c r="I4" s="7"/>
      <c r="J4" s="7"/>
      <c r="K4" s="7"/>
      <c r="L4" s="7"/>
      <c r="M4" s="7"/>
      <c r="N4" s="7"/>
      <c r="O4" s="6"/>
    </row>
    <row r="5" spans="2:15" s="1" customFormat="1" ht="32.25" thickBot="1">
      <c r="B5" s="5"/>
      <c r="C5" s="169" t="s">
        <v>110</v>
      </c>
      <c r="D5" s="170"/>
      <c r="E5" s="170"/>
      <c r="F5" s="170"/>
      <c r="G5" s="170"/>
      <c r="H5" s="170"/>
      <c r="I5" s="170"/>
      <c r="J5" s="170"/>
      <c r="K5" s="170"/>
      <c r="L5" s="170"/>
      <c r="M5" s="170"/>
      <c r="N5" s="171"/>
      <c r="O5" s="6"/>
    </row>
    <row r="6" spans="2:15" s="1" customFormat="1" ht="15">
      <c r="B6" s="5"/>
      <c r="C6" s="149" t="s">
        <v>112</v>
      </c>
      <c r="D6" s="181"/>
      <c r="E6" s="181"/>
      <c r="F6" s="181"/>
      <c r="G6" s="181"/>
      <c r="H6" s="181"/>
      <c r="I6" s="181"/>
      <c r="J6" s="181"/>
      <c r="K6" s="181"/>
      <c r="L6" s="181"/>
      <c r="M6" s="181"/>
      <c r="N6" s="182"/>
      <c r="O6" s="6"/>
    </row>
    <row r="7" spans="2:15" s="1" customFormat="1" ht="15">
      <c r="B7" s="5"/>
      <c r="C7" s="183"/>
      <c r="D7" s="184"/>
      <c r="E7" s="184"/>
      <c r="F7" s="184"/>
      <c r="G7" s="184"/>
      <c r="H7" s="184"/>
      <c r="I7" s="184"/>
      <c r="J7" s="184"/>
      <c r="K7" s="184"/>
      <c r="L7" s="184"/>
      <c r="M7" s="184"/>
      <c r="N7" s="185"/>
      <c r="O7" s="6"/>
    </row>
    <row r="8" spans="2:15" s="1" customFormat="1" ht="15">
      <c r="B8" s="5"/>
      <c r="C8" s="183"/>
      <c r="D8" s="184"/>
      <c r="E8" s="184"/>
      <c r="F8" s="184"/>
      <c r="G8" s="184"/>
      <c r="H8" s="184"/>
      <c r="I8" s="184"/>
      <c r="J8" s="184"/>
      <c r="K8" s="184"/>
      <c r="L8" s="184"/>
      <c r="M8" s="184"/>
      <c r="N8" s="185"/>
      <c r="O8" s="6"/>
    </row>
    <row r="9" spans="2:15" s="1" customFormat="1" ht="15">
      <c r="B9" s="5"/>
      <c r="C9" s="183"/>
      <c r="D9" s="184"/>
      <c r="E9" s="184"/>
      <c r="F9" s="184"/>
      <c r="G9" s="184"/>
      <c r="H9" s="184"/>
      <c r="I9" s="184"/>
      <c r="J9" s="184"/>
      <c r="K9" s="184"/>
      <c r="L9" s="184"/>
      <c r="M9" s="184"/>
      <c r="N9" s="185"/>
      <c r="O9" s="6"/>
    </row>
    <row r="10" spans="2:15" s="1" customFormat="1" ht="15.75" thickBot="1">
      <c r="B10" s="5"/>
      <c r="C10" s="186"/>
      <c r="D10" s="187"/>
      <c r="E10" s="187"/>
      <c r="F10" s="187"/>
      <c r="G10" s="187"/>
      <c r="H10" s="187"/>
      <c r="I10" s="187"/>
      <c r="J10" s="187"/>
      <c r="K10" s="187"/>
      <c r="L10" s="187"/>
      <c r="M10" s="187"/>
      <c r="N10" s="188"/>
      <c r="O10" s="6"/>
    </row>
    <row r="11" spans="2:15" s="1" customFormat="1" ht="22.5" customHeight="1" thickBot="1">
      <c r="B11" s="5"/>
      <c r="C11" s="86"/>
      <c r="D11" s="86"/>
      <c r="E11" s="86"/>
      <c r="F11" s="86"/>
      <c r="G11" s="86"/>
      <c r="H11" s="86"/>
      <c r="I11" s="86"/>
      <c r="J11" s="86"/>
      <c r="K11" s="86"/>
      <c r="L11" s="86"/>
      <c r="M11" s="86"/>
      <c r="N11" s="86"/>
      <c r="O11" s="6"/>
    </row>
    <row r="12" spans="2:15" s="1" customFormat="1" ht="22.5" customHeight="1" thickBot="1">
      <c r="B12" s="5"/>
      <c r="C12" s="435" t="s">
        <v>111</v>
      </c>
      <c r="D12" s="436"/>
      <c r="E12" s="436"/>
      <c r="F12" s="436"/>
      <c r="G12" s="436"/>
      <c r="H12" s="436"/>
      <c r="I12" s="436"/>
      <c r="J12" s="436"/>
      <c r="K12" s="436"/>
      <c r="L12" s="436"/>
      <c r="M12" s="436"/>
      <c r="N12" s="437"/>
      <c r="O12" s="6"/>
    </row>
    <row r="13" spans="2:15" s="1" customFormat="1" ht="15" customHeight="1">
      <c r="B13" s="5"/>
      <c r="C13" s="438" t="str">
        <f>"Currently, the total cost to your organization associated with travel to annual meetings is "&amp;TEXT('5.Savings Projections'!I40,"$#,#")&amp;". With an initial investment of "&amp;TEXT('5.Savings Projections'!I55,"$#,#")&amp;" and "&amp;IF('5.Savings Projections'!J55=0,"no annual opperating costs","annual operating costs of "&amp;TEXT('5.Savings Projections'!J55,"$#,#"))&amp;". This investment includes the DVC hardware, software and training for "&amp;TEXT('5.Savings Projections'!I43,"#")&amp;" employees and their workstations, with a payback period of "&amp;TEXT(I27,"#")&amp;", annual reduction of "&amp;TEXT(I29,"#")&amp;" of CO2 and recovery of "&amp;TEXT(I28,"#")&amp;" of previously wasted company time."</f>
        <v>Currently, the total cost to your organization associated with travel to annual meetings is $2,448. With an initial investment of $6,080 and no annual opperating costs. This investment includes the DVC hardware, software and training for 21 employees and their workstations, with a payback period of 2.48 years, annual reduction of 11,747 kg of CO2 and recovery of 44 hours of previously wasted company time.</v>
      </c>
      <c r="D13" s="439"/>
      <c r="E13" s="439"/>
      <c r="F13" s="439"/>
      <c r="G13" s="439"/>
      <c r="H13" s="439"/>
      <c r="I13" s="439"/>
      <c r="J13" s="439"/>
      <c r="K13" s="439"/>
      <c r="L13" s="439"/>
      <c r="M13" s="439"/>
      <c r="N13" s="440"/>
      <c r="O13" s="6"/>
    </row>
    <row r="14" spans="2:15" s="1" customFormat="1" ht="15">
      <c r="B14" s="5"/>
      <c r="C14" s="441"/>
      <c r="D14" s="442"/>
      <c r="E14" s="442"/>
      <c r="F14" s="442"/>
      <c r="G14" s="442"/>
      <c r="H14" s="442"/>
      <c r="I14" s="442"/>
      <c r="J14" s="442"/>
      <c r="K14" s="442"/>
      <c r="L14" s="442"/>
      <c r="M14" s="442"/>
      <c r="N14" s="443"/>
      <c r="O14" s="6"/>
    </row>
    <row r="15" spans="2:15" s="1" customFormat="1" ht="15">
      <c r="B15" s="5"/>
      <c r="C15" s="441"/>
      <c r="D15" s="442"/>
      <c r="E15" s="442"/>
      <c r="F15" s="442"/>
      <c r="G15" s="442"/>
      <c r="H15" s="442"/>
      <c r="I15" s="442"/>
      <c r="J15" s="442"/>
      <c r="K15" s="442"/>
      <c r="L15" s="442"/>
      <c r="M15" s="442"/>
      <c r="N15" s="443"/>
      <c r="O15" s="6"/>
    </row>
    <row r="16" spans="2:15" s="1" customFormat="1" ht="15.75" thickBot="1">
      <c r="B16" s="5"/>
      <c r="C16" s="444"/>
      <c r="D16" s="445"/>
      <c r="E16" s="445"/>
      <c r="F16" s="445"/>
      <c r="G16" s="445"/>
      <c r="H16" s="445"/>
      <c r="I16" s="445"/>
      <c r="J16" s="445"/>
      <c r="K16" s="445"/>
      <c r="L16" s="445"/>
      <c r="M16" s="445"/>
      <c r="N16" s="446"/>
      <c r="O16" s="6"/>
    </row>
    <row r="17" spans="2:15" s="1" customFormat="1" ht="15">
      <c r="B17" s="5"/>
      <c r="C17" s="301" t="s">
        <v>266</v>
      </c>
      <c r="D17" s="447"/>
      <c r="E17" s="447"/>
      <c r="F17" s="447"/>
      <c r="G17" s="447"/>
      <c r="H17" s="447"/>
      <c r="I17" s="447"/>
      <c r="J17" s="447"/>
      <c r="K17" s="447"/>
      <c r="L17" s="447"/>
      <c r="M17" s="447"/>
      <c r="N17" s="448"/>
      <c r="O17" s="6"/>
    </row>
    <row r="18" spans="2:15" s="1" customFormat="1" ht="15">
      <c r="B18" s="5"/>
      <c r="C18" s="449"/>
      <c r="D18" s="450"/>
      <c r="E18" s="450"/>
      <c r="F18" s="450"/>
      <c r="G18" s="450"/>
      <c r="H18" s="450"/>
      <c r="I18" s="450"/>
      <c r="J18" s="450"/>
      <c r="K18" s="450"/>
      <c r="L18" s="450"/>
      <c r="M18" s="450"/>
      <c r="N18" s="451"/>
      <c r="O18" s="6"/>
    </row>
    <row r="19" spans="2:15" s="1" customFormat="1" ht="15">
      <c r="B19" s="5"/>
      <c r="C19" s="449"/>
      <c r="D19" s="450"/>
      <c r="E19" s="450"/>
      <c r="F19" s="450"/>
      <c r="G19" s="450"/>
      <c r="H19" s="450"/>
      <c r="I19" s="450"/>
      <c r="J19" s="450"/>
      <c r="K19" s="450"/>
      <c r="L19" s="450"/>
      <c r="M19" s="450"/>
      <c r="N19" s="451"/>
      <c r="O19" s="6"/>
    </row>
    <row r="20" spans="2:15" s="1" customFormat="1" ht="15">
      <c r="B20" s="5"/>
      <c r="C20" s="449"/>
      <c r="D20" s="450"/>
      <c r="E20" s="450"/>
      <c r="F20" s="450"/>
      <c r="G20" s="450"/>
      <c r="H20" s="450"/>
      <c r="I20" s="450"/>
      <c r="J20" s="450"/>
      <c r="K20" s="450"/>
      <c r="L20" s="450"/>
      <c r="M20" s="450"/>
      <c r="N20" s="451"/>
      <c r="O20" s="452"/>
    </row>
    <row r="21" spans="2:15" s="1" customFormat="1" ht="15.75" thickBot="1">
      <c r="B21" s="5"/>
      <c r="C21" s="453"/>
      <c r="D21" s="454"/>
      <c r="E21" s="454"/>
      <c r="F21" s="454"/>
      <c r="G21" s="454"/>
      <c r="H21" s="454"/>
      <c r="I21" s="454"/>
      <c r="J21" s="454"/>
      <c r="K21" s="454"/>
      <c r="L21" s="454"/>
      <c r="M21" s="454"/>
      <c r="N21" s="455"/>
      <c r="O21" s="456"/>
    </row>
    <row r="22" spans="2:15" s="1" customFormat="1" ht="15">
      <c r="B22" s="5"/>
      <c r="C22" s="357"/>
      <c r="D22" s="357"/>
      <c r="E22" s="357"/>
      <c r="F22" s="357"/>
      <c r="G22" s="357"/>
      <c r="H22" s="357"/>
      <c r="I22" s="357"/>
      <c r="J22" s="357"/>
      <c r="K22" s="357"/>
      <c r="L22" s="357"/>
      <c r="M22" s="357"/>
      <c r="N22" s="457"/>
      <c r="O22" s="456"/>
    </row>
    <row r="23" spans="2:15" s="1" customFormat="1" ht="15">
      <c r="B23" s="5"/>
      <c r="C23" s="458" t="s">
        <v>176</v>
      </c>
      <c r="D23" s="458"/>
      <c r="E23" s="458"/>
      <c r="F23" s="458"/>
      <c r="G23" s="458"/>
      <c r="H23" s="458"/>
      <c r="I23" s="458"/>
      <c r="J23" s="458"/>
      <c r="K23" s="458"/>
      <c r="L23" s="458"/>
      <c r="M23" s="458"/>
      <c r="N23" s="458"/>
      <c r="O23" s="456"/>
    </row>
    <row r="24" spans="2:15" s="1" customFormat="1" ht="15.75" thickBot="1">
      <c r="B24" s="5"/>
      <c r="C24" s="396"/>
      <c r="D24" s="357"/>
      <c r="E24" s="357"/>
      <c r="F24" s="357"/>
      <c r="G24" s="357"/>
      <c r="H24" s="357"/>
      <c r="I24" s="357"/>
      <c r="J24" s="357"/>
      <c r="K24" s="357"/>
      <c r="L24" s="457"/>
      <c r="M24" s="357"/>
      <c r="N24" s="357"/>
      <c r="O24" s="456"/>
    </row>
    <row r="25" spans="2:15" s="1" customFormat="1" ht="15">
      <c r="B25" s="5"/>
      <c r="C25" s="396"/>
      <c r="D25" s="312"/>
      <c r="E25" s="459" t="s">
        <v>138</v>
      </c>
      <c r="F25" s="460"/>
      <c r="G25" s="460"/>
      <c r="H25" s="461"/>
      <c r="I25" s="462">
        <f>'5.Savings Projections'!H67</f>
        <v>6160</v>
      </c>
      <c r="J25" s="463"/>
      <c r="K25" s="464"/>
      <c r="L25" s="465"/>
      <c r="M25" s="357"/>
      <c r="N25" s="357"/>
      <c r="O25" s="466"/>
    </row>
    <row r="26" spans="2:15" s="1" customFormat="1" ht="15">
      <c r="B26" s="5"/>
      <c r="C26" s="396"/>
      <c r="D26" s="312"/>
      <c r="E26" s="467" t="s">
        <v>139</v>
      </c>
      <c r="F26" s="468"/>
      <c r="G26" s="468"/>
      <c r="H26" s="469"/>
      <c r="I26" s="470">
        <f>'5.Savings Projections'!H68</f>
        <v>0.28986216916788854</v>
      </c>
      <c r="J26" s="471"/>
      <c r="K26" s="472"/>
      <c r="L26" s="396"/>
      <c r="M26" s="473"/>
      <c r="N26" s="396"/>
      <c r="O26" s="456"/>
    </row>
    <row r="27" spans="2:15" s="1" customFormat="1" ht="15">
      <c r="B27" s="5"/>
      <c r="C27" s="396"/>
      <c r="D27" s="312"/>
      <c r="E27" s="467" t="s">
        <v>179</v>
      </c>
      <c r="F27" s="468"/>
      <c r="G27" s="468"/>
      <c r="H27" s="469"/>
      <c r="I27" s="474" t="str">
        <f>TEXT('5.Savings Projections'!H69,"0.##")&amp;" years"</f>
        <v>2.48 years</v>
      </c>
      <c r="J27" s="475"/>
      <c r="K27" s="476"/>
      <c r="L27" s="396"/>
      <c r="M27" s="396"/>
      <c r="N27" s="396"/>
      <c r="O27" s="466"/>
    </row>
    <row r="28" spans="2:15" s="1" customFormat="1" ht="15">
      <c r="B28" s="5"/>
      <c r="C28" s="477"/>
      <c r="D28" s="312"/>
      <c r="E28" s="467" t="s">
        <v>177</v>
      </c>
      <c r="F28" s="468"/>
      <c r="G28" s="468"/>
      <c r="H28" s="469"/>
      <c r="I28" s="478" t="str">
        <f>TEXT('5.Savings Projections'!I39,"#,#")&amp;" hours"</f>
        <v>44 hours</v>
      </c>
      <c r="J28" s="479"/>
      <c r="K28" s="480"/>
      <c r="L28" s="481"/>
      <c r="M28" s="396"/>
      <c r="N28" s="396"/>
      <c r="O28" s="456"/>
    </row>
    <row r="29" spans="2:15" s="1" customFormat="1" ht="15.75" thickBot="1">
      <c r="B29" s="5"/>
      <c r="C29" s="477"/>
      <c r="D29" s="312"/>
      <c r="E29" s="482" t="s">
        <v>250</v>
      </c>
      <c r="F29" s="483"/>
      <c r="G29" s="483"/>
      <c r="H29" s="484"/>
      <c r="I29" s="485" t="str">
        <f>TEXT('5.Savings Projections'!I79,"#,#")&amp;" kg"</f>
        <v>11,747 kg</v>
      </c>
      <c r="J29" s="486"/>
      <c r="K29" s="487"/>
      <c r="L29" s="276"/>
      <c r="M29" s="396"/>
      <c r="N29" s="396"/>
      <c r="O29" s="456"/>
    </row>
    <row r="30" spans="2:15" s="1" customFormat="1" ht="15">
      <c r="B30" s="5"/>
      <c r="C30" s="488"/>
      <c r="D30" s="7"/>
      <c r="E30" s="7"/>
      <c r="F30" s="7"/>
      <c r="G30" s="7"/>
      <c r="H30" s="7"/>
      <c r="I30" s="7"/>
      <c r="J30" s="7"/>
      <c r="K30" s="7"/>
      <c r="L30" s="7"/>
      <c r="M30" s="7"/>
      <c r="N30" s="7"/>
      <c r="O30" s="6"/>
    </row>
    <row r="31" spans="2:15" s="1" customFormat="1" ht="15">
      <c r="B31" s="5"/>
      <c r="C31" s="276"/>
      <c r="D31" s="276"/>
      <c r="E31" s="276"/>
      <c r="F31" s="276"/>
      <c r="G31" s="276"/>
      <c r="H31" s="276"/>
      <c r="I31" s="276"/>
      <c r="J31" s="276"/>
      <c r="K31" s="276"/>
      <c r="L31" s="276"/>
      <c r="M31" s="276"/>
      <c r="N31" s="276"/>
      <c r="O31" s="6"/>
    </row>
    <row r="32" spans="2:15" s="1" customFormat="1" ht="15">
      <c r="B32" s="5"/>
      <c r="C32" s="276"/>
      <c r="D32" s="276"/>
      <c r="E32" s="276"/>
      <c r="F32" s="276"/>
      <c r="G32" s="276"/>
      <c r="H32" s="276"/>
      <c r="I32" s="276"/>
      <c r="J32" s="276"/>
      <c r="K32" s="276"/>
      <c r="L32" s="276"/>
      <c r="M32" s="276"/>
      <c r="N32" s="276"/>
      <c r="O32" s="489"/>
    </row>
    <row r="33" spans="2:15" s="1" customFormat="1" ht="15.75" customHeight="1">
      <c r="B33" s="5"/>
      <c r="C33" s="276"/>
      <c r="D33" s="276"/>
      <c r="E33" s="276"/>
      <c r="F33" s="276"/>
      <c r="G33" s="276"/>
      <c r="H33" s="276"/>
      <c r="I33" s="276"/>
      <c r="J33" s="276"/>
      <c r="K33" s="276"/>
      <c r="L33" s="276"/>
      <c r="M33" s="276"/>
      <c r="N33" s="276"/>
      <c r="O33" s="489"/>
    </row>
    <row r="34" spans="2:15" s="1" customFormat="1" ht="15.75" customHeight="1">
      <c r="B34" s="5"/>
      <c r="C34" s="276"/>
      <c r="D34" s="276"/>
      <c r="E34" s="276"/>
      <c r="F34" s="276"/>
      <c r="G34" s="276"/>
      <c r="H34" s="276"/>
      <c r="I34" s="276"/>
      <c r="J34" s="276"/>
      <c r="K34" s="276"/>
      <c r="L34" s="276"/>
      <c r="M34" s="276"/>
      <c r="N34" s="276"/>
      <c r="O34" s="489"/>
    </row>
    <row r="35" spans="2:15" s="1" customFormat="1" ht="15">
      <c r="B35" s="5"/>
      <c r="C35" s="276"/>
      <c r="D35" s="276"/>
      <c r="E35" s="276"/>
      <c r="F35" s="276"/>
      <c r="G35" s="276"/>
      <c r="H35" s="276"/>
      <c r="I35" s="276"/>
      <c r="J35" s="276"/>
      <c r="K35" s="276"/>
      <c r="L35" s="276"/>
      <c r="M35" s="276"/>
      <c r="N35" s="276"/>
      <c r="O35" s="6"/>
    </row>
    <row r="36" spans="2:15" s="1" customFormat="1" ht="15">
      <c r="B36" s="5"/>
      <c r="C36" s="276"/>
      <c r="D36" s="276"/>
      <c r="E36" s="276"/>
      <c r="F36" s="276"/>
      <c r="G36" s="276"/>
      <c r="H36" s="276"/>
      <c r="I36" s="276"/>
      <c r="J36" s="276"/>
      <c r="K36" s="276"/>
      <c r="L36" s="276"/>
      <c r="M36" s="276"/>
      <c r="N36" s="276"/>
      <c r="O36" s="6"/>
    </row>
    <row r="37" spans="2:15" s="1" customFormat="1" ht="15">
      <c r="B37" s="5"/>
      <c r="C37" s="276"/>
      <c r="D37" s="276"/>
      <c r="E37" s="276"/>
      <c r="F37" s="276"/>
      <c r="G37" s="276"/>
      <c r="H37" s="276"/>
      <c r="I37" s="276"/>
      <c r="J37" s="276"/>
      <c r="K37" s="276"/>
      <c r="L37" s="276"/>
      <c r="M37" s="276"/>
      <c r="N37" s="276"/>
      <c r="O37" s="6"/>
    </row>
    <row r="38" spans="2:15" s="1" customFormat="1" ht="15">
      <c r="B38" s="5"/>
      <c r="C38" s="276"/>
      <c r="D38" s="276"/>
      <c r="E38" s="276"/>
      <c r="F38" s="276"/>
      <c r="G38" s="276"/>
      <c r="H38" s="276"/>
      <c r="I38" s="276"/>
      <c r="J38" s="276"/>
      <c r="K38" s="276"/>
      <c r="L38" s="276"/>
      <c r="M38" s="276"/>
      <c r="N38" s="276"/>
      <c r="O38" s="6"/>
    </row>
    <row r="39" spans="2:15" s="1" customFormat="1" ht="15">
      <c r="B39" s="5"/>
      <c r="C39" s="7"/>
      <c r="D39" s="7"/>
      <c r="E39" s="7"/>
      <c r="F39" s="7"/>
      <c r="G39" s="7"/>
      <c r="H39" s="7"/>
      <c r="I39" s="7"/>
      <c r="J39" s="7"/>
      <c r="K39" s="7"/>
      <c r="L39" s="7"/>
      <c r="M39" s="7"/>
      <c r="N39" s="7"/>
      <c r="O39" s="6"/>
    </row>
    <row r="40" spans="2:15" s="1" customFormat="1" ht="15">
      <c r="B40" s="5"/>
      <c r="C40" s="7"/>
      <c r="D40" s="490"/>
      <c r="E40" s="7"/>
      <c r="F40" s="249"/>
      <c r="G40" s="249"/>
      <c r="H40" s="249"/>
      <c r="I40" s="7"/>
      <c r="J40" s="7"/>
      <c r="K40" s="7"/>
      <c r="L40" s="7"/>
      <c r="M40" s="7"/>
      <c r="N40" s="7"/>
      <c r="O40" s="6"/>
    </row>
    <row r="41" spans="2:15" s="1" customFormat="1" ht="15">
      <c r="B41" s="5"/>
      <c r="C41" s="7"/>
      <c r="D41" s="7"/>
      <c r="E41" s="7"/>
      <c r="F41" s="249"/>
      <c r="G41" s="249"/>
      <c r="H41" s="249"/>
      <c r="I41" s="7"/>
      <c r="J41" s="7"/>
      <c r="K41" s="7"/>
      <c r="L41" s="7"/>
      <c r="M41" s="7"/>
      <c r="N41" s="7"/>
      <c r="O41" s="6"/>
    </row>
    <row r="42" spans="2:15" s="1" customFormat="1" ht="15">
      <c r="B42" s="5"/>
      <c r="C42" s="7"/>
      <c r="D42" s="7"/>
      <c r="E42" s="7"/>
      <c r="F42" s="249"/>
      <c r="G42" s="249"/>
      <c r="H42" s="249"/>
      <c r="I42" s="7"/>
      <c r="J42" s="7"/>
      <c r="K42" s="7"/>
      <c r="L42" s="7"/>
      <c r="M42" s="7"/>
      <c r="N42" s="7"/>
      <c r="O42" s="6"/>
    </row>
    <row r="43" spans="2:15" s="1" customFormat="1" ht="15">
      <c r="B43" s="5"/>
      <c r="C43" s="7"/>
      <c r="D43" s="7"/>
      <c r="E43" s="7"/>
      <c r="F43" s="7"/>
      <c r="G43" s="7"/>
      <c r="H43" s="7"/>
      <c r="I43" s="7"/>
      <c r="J43" s="7"/>
      <c r="K43" s="7"/>
      <c r="L43" s="7"/>
      <c r="M43" s="7"/>
      <c r="N43" s="7"/>
      <c r="O43" s="6"/>
    </row>
    <row r="44" spans="2:15" s="1" customFormat="1" ht="15">
      <c r="B44" s="5"/>
      <c r="C44" s="7"/>
      <c r="D44" s="7"/>
      <c r="E44" s="7"/>
      <c r="F44" s="7"/>
      <c r="G44" s="7"/>
      <c r="H44" s="7"/>
      <c r="I44" s="7"/>
      <c r="J44" s="7"/>
      <c r="K44" s="7"/>
      <c r="L44" s="7"/>
      <c r="M44" s="7"/>
      <c r="N44" s="7"/>
      <c r="O44" s="6"/>
    </row>
    <row r="45" spans="2:15" s="1" customFormat="1" ht="15">
      <c r="B45" s="5"/>
      <c r="C45" s="7"/>
      <c r="D45" s="7"/>
      <c r="E45" s="7"/>
      <c r="F45" s="7"/>
      <c r="G45" s="7"/>
      <c r="H45" s="7"/>
      <c r="I45" s="7"/>
      <c r="J45" s="7"/>
      <c r="K45" s="7"/>
      <c r="L45" s="7"/>
      <c r="M45" s="7"/>
      <c r="N45" s="7"/>
      <c r="O45" s="6"/>
    </row>
    <row r="46" spans="2:15" s="1" customFormat="1" ht="15">
      <c r="B46" s="5"/>
      <c r="C46" s="7"/>
      <c r="D46" s="7"/>
      <c r="E46" s="7"/>
      <c r="F46" s="7"/>
      <c r="G46" s="7"/>
      <c r="H46" s="7"/>
      <c r="I46" s="7"/>
      <c r="J46" s="7"/>
      <c r="K46" s="7"/>
      <c r="L46" s="7"/>
      <c r="M46" s="7"/>
      <c r="N46" s="7"/>
      <c r="O46" s="6"/>
    </row>
    <row r="47" spans="2:15" s="1" customFormat="1" ht="15">
      <c r="B47" s="5"/>
      <c r="C47" s="7"/>
      <c r="D47" s="7"/>
      <c r="E47" s="7"/>
      <c r="F47" s="7"/>
      <c r="G47" s="7"/>
      <c r="H47" s="7"/>
      <c r="I47" s="7"/>
      <c r="J47" s="7"/>
      <c r="K47" s="7"/>
      <c r="L47" s="7"/>
      <c r="M47" s="7"/>
      <c r="N47" s="7"/>
      <c r="O47" s="6"/>
    </row>
    <row r="48" spans="2:15" s="1" customFormat="1" ht="15">
      <c r="B48" s="5"/>
      <c r="C48" s="7"/>
      <c r="D48" s="7"/>
      <c r="E48" s="7"/>
      <c r="F48" s="7"/>
      <c r="G48" s="7"/>
      <c r="H48" s="7"/>
      <c r="I48" s="7"/>
      <c r="J48" s="7"/>
      <c r="K48" s="7"/>
      <c r="L48" s="7"/>
      <c r="M48" s="7"/>
      <c r="N48" s="7"/>
      <c r="O48" s="6"/>
    </row>
    <row r="49" spans="2:15" s="1" customFormat="1" ht="15">
      <c r="B49" s="5"/>
      <c r="C49" s="7"/>
      <c r="D49" s="7"/>
      <c r="E49" s="7"/>
      <c r="F49" s="7"/>
      <c r="G49" s="7"/>
      <c r="H49" s="7"/>
      <c r="I49" s="7"/>
      <c r="J49" s="7"/>
      <c r="K49" s="7"/>
      <c r="L49" s="7"/>
      <c r="M49" s="7"/>
      <c r="N49" s="7"/>
      <c r="O49" s="6"/>
    </row>
    <row r="50" spans="2:15" s="1" customFormat="1" ht="15">
      <c r="B50" s="5"/>
      <c r="C50" s="7"/>
      <c r="D50" s="7"/>
      <c r="E50" s="7"/>
      <c r="F50" s="7"/>
      <c r="G50" s="7"/>
      <c r="H50" s="7"/>
      <c r="I50" s="7"/>
      <c r="J50" s="7"/>
      <c r="K50" s="7"/>
      <c r="L50" s="7"/>
      <c r="M50" s="7"/>
      <c r="N50" s="7"/>
      <c r="O50" s="6"/>
    </row>
    <row r="51" spans="2:15" s="1" customFormat="1" ht="15">
      <c r="B51" s="5"/>
      <c r="C51" s="7"/>
      <c r="D51" s="7"/>
      <c r="E51" s="7"/>
      <c r="F51" s="7"/>
      <c r="G51" s="7"/>
      <c r="H51" s="7"/>
      <c r="I51" s="7"/>
      <c r="J51" s="7"/>
      <c r="K51" s="7"/>
      <c r="L51" s="7"/>
      <c r="M51" s="7"/>
      <c r="N51" s="7"/>
      <c r="O51" s="6"/>
    </row>
    <row r="52" spans="2:15" s="1" customFormat="1" ht="15">
      <c r="B52" s="5"/>
      <c r="C52" s="7"/>
      <c r="D52" s="7"/>
      <c r="E52" s="7"/>
      <c r="F52" s="7"/>
      <c r="G52" s="7"/>
      <c r="H52" s="7"/>
      <c r="I52" s="7"/>
      <c r="J52" s="7"/>
      <c r="K52" s="7"/>
      <c r="L52" s="7"/>
      <c r="M52" s="7"/>
      <c r="N52" s="7"/>
      <c r="O52" s="6"/>
    </row>
    <row r="53" spans="2:15" s="1" customFormat="1" ht="15">
      <c r="B53" s="5"/>
      <c r="C53" s="7"/>
      <c r="D53" s="7"/>
      <c r="E53" s="7"/>
      <c r="F53" s="7"/>
      <c r="G53" s="7"/>
      <c r="H53" s="7"/>
      <c r="I53" s="7"/>
      <c r="J53" s="7"/>
      <c r="K53" s="7"/>
      <c r="L53" s="7"/>
      <c r="M53" s="7"/>
      <c r="N53" s="7"/>
      <c r="O53" s="6"/>
    </row>
    <row r="54" spans="2:15" s="1" customFormat="1" ht="15">
      <c r="B54" s="5"/>
      <c r="C54" s="7"/>
      <c r="D54" s="7"/>
      <c r="E54" s="7"/>
      <c r="F54" s="7"/>
      <c r="G54" s="7"/>
      <c r="H54" s="7"/>
      <c r="I54" s="7"/>
      <c r="J54" s="7"/>
      <c r="K54" s="7"/>
      <c r="L54" s="7"/>
      <c r="M54" s="7"/>
      <c r="N54" s="7"/>
      <c r="O54" s="6"/>
    </row>
    <row r="55" spans="2:15" s="1" customFormat="1" ht="15">
      <c r="B55" s="5"/>
      <c r="C55" s="7"/>
      <c r="D55" s="7"/>
      <c r="E55" s="7"/>
      <c r="F55" s="7"/>
      <c r="G55" s="7"/>
      <c r="H55" s="7"/>
      <c r="I55" s="7"/>
      <c r="J55" s="7"/>
      <c r="K55" s="7"/>
      <c r="L55" s="7"/>
      <c r="M55" s="7"/>
      <c r="N55" s="7"/>
      <c r="O55" s="6"/>
    </row>
    <row r="56" spans="2:15" s="1" customFormat="1" ht="15">
      <c r="B56" s="5"/>
      <c r="C56" s="7"/>
      <c r="D56" s="7"/>
      <c r="E56" s="7"/>
      <c r="F56" s="7"/>
      <c r="G56" s="7"/>
      <c r="H56" s="7"/>
      <c r="I56" s="7"/>
      <c r="J56" s="7"/>
      <c r="K56" s="7"/>
      <c r="L56" s="7"/>
      <c r="M56" s="7"/>
      <c r="N56" s="7"/>
      <c r="O56" s="6"/>
    </row>
    <row r="57" spans="2:15" s="1" customFormat="1" ht="15">
      <c r="B57" s="5"/>
      <c r="C57" s="7"/>
      <c r="D57" s="7"/>
      <c r="E57" s="7"/>
      <c r="F57" s="7"/>
      <c r="G57" s="7"/>
      <c r="H57" s="7"/>
      <c r="I57" s="7"/>
      <c r="J57" s="7"/>
      <c r="K57" s="7"/>
      <c r="L57" s="7"/>
      <c r="M57" s="7"/>
      <c r="N57" s="7"/>
      <c r="O57" s="6"/>
    </row>
    <row r="58" spans="2:15" s="1" customFormat="1" ht="15">
      <c r="B58" s="5"/>
      <c r="C58" s="7"/>
      <c r="D58" s="7"/>
      <c r="E58" s="7"/>
      <c r="F58" s="7"/>
      <c r="G58" s="7"/>
      <c r="H58" s="7"/>
      <c r="I58" s="7"/>
      <c r="J58" s="7"/>
      <c r="K58" s="7"/>
      <c r="L58" s="7"/>
      <c r="M58" s="7"/>
      <c r="N58" s="7"/>
      <c r="O58" s="6"/>
    </row>
    <row r="59" spans="2:15" s="1" customFormat="1" ht="15">
      <c r="B59" s="5"/>
      <c r="C59" s="7"/>
      <c r="D59" s="7"/>
      <c r="E59" s="7"/>
      <c r="F59" s="7"/>
      <c r="G59" s="7"/>
      <c r="H59" s="7"/>
      <c r="I59" s="7"/>
      <c r="J59" s="7"/>
      <c r="K59" s="7"/>
      <c r="L59" s="7"/>
      <c r="M59" s="7"/>
      <c r="N59" s="7"/>
      <c r="O59" s="6"/>
    </row>
    <row r="60" spans="2:15" s="1" customFormat="1" ht="15">
      <c r="B60" s="5"/>
      <c r="C60" s="7"/>
      <c r="D60" s="7"/>
      <c r="E60" s="7"/>
      <c r="F60" s="7"/>
      <c r="G60" s="7"/>
      <c r="H60" s="7"/>
      <c r="I60" s="7"/>
      <c r="J60" s="7"/>
      <c r="K60" s="7"/>
      <c r="L60" s="7"/>
      <c r="M60" s="7"/>
      <c r="N60" s="7"/>
      <c r="O60" s="6"/>
    </row>
    <row r="61" spans="2:15" s="1" customFormat="1" ht="15">
      <c r="B61" s="5"/>
      <c r="C61" s="7"/>
      <c r="D61" s="7"/>
      <c r="E61" s="7"/>
      <c r="F61" s="7"/>
      <c r="G61" s="7"/>
      <c r="H61" s="7"/>
      <c r="I61" s="7"/>
      <c r="J61" s="7"/>
      <c r="K61" s="7"/>
      <c r="L61" s="7"/>
      <c r="M61" s="7"/>
      <c r="N61" s="7"/>
      <c r="O61" s="6"/>
    </row>
    <row r="62" spans="2:15" s="1" customFormat="1" ht="15">
      <c r="B62" s="5"/>
      <c r="C62" s="7"/>
      <c r="D62" s="7"/>
      <c r="E62" s="7"/>
      <c r="F62" s="7"/>
      <c r="G62" s="7"/>
      <c r="H62" s="7"/>
      <c r="I62" s="7"/>
      <c r="J62" s="7"/>
      <c r="K62" s="7"/>
      <c r="L62" s="7"/>
      <c r="M62" s="7"/>
      <c r="N62" s="7"/>
      <c r="O62" s="6"/>
    </row>
    <row r="63" spans="2:15" s="1" customFormat="1" ht="15">
      <c r="B63" s="5"/>
      <c r="C63" s="7"/>
      <c r="D63" s="7"/>
      <c r="E63" s="7"/>
      <c r="F63" s="7"/>
      <c r="G63" s="7"/>
      <c r="H63" s="7"/>
      <c r="I63" s="7"/>
      <c r="J63" s="7"/>
      <c r="K63" s="7"/>
      <c r="L63" s="7"/>
      <c r="M63" s="7"/>
      <c r="N63" s="7"/>
      <c r="O63" s="6"/>
    </row>
    <row r="64" spans="2:15" s="1" customFormat="1" ht="15">
      <c r="B64" s="5"/>
      <c r="C64" s="7"/>
      <c r="D64" s="7"/>
      <c r="E64" s="7"/>
      <c r="F64" s="7"/>
      <c r="G64" s="7"/>
      <c r="H64" s="7"/>
      <c r="I64" s="7"/>
      <c r="J64" s="7"/>
      <c r="K64" s="7"/>
      <c r="L64" s="7"/>
      <c r="M64" s="7"/>
      <c r="N64" s="7"/>
      <c r="O64" s="6"/>
    </row>
    <row r="65" spans="2:15" s="1" customFormat="1" ht="15">
      <c r="B65" s="5"/>
      <c r="C65" s="7"/>
      <c r="D65" s="7"/>
      <c r="E65" s="7"/>
      <c r="F65" s="7"/>
      <c r="G65" s="7"/>
      <c r="H65" s="7"/>
      <c r="I65" s="7"/>
      <c r="J65" s="7"/>
      <c r="K65" s="7"/>
      <c r="L65" s="7"/>
      <c r="M65" s="7"/>
      <c r="N65" s="7"/>
      <c r="O65" s="6"/>
    </row>
    <row r="66" spans="2:15" s="1" customFormat="1" ht="15">
      <c r="B66" s="5"/>
      <c r="C66" s="7"/>
      <c r="D66" s="7"/>
      <c r="E66" s="7"/>
      <c r="F66" s="7"/>
      <c r="G66" s="7"/>
      <c r="H66" s="7"/>
      <c r="I66" s="7"/>
      <c r="J66" s="7"/>
      <c r="K66" s="7"/>
      <c r="L66" s="7"/>
      <c r="M66" s="7"/>
      <c r="N66" s="7"/>
      <c r="O66" s="6"/>
    </row>
    <row r="67" spans="2:15" s="1" customFormat="1" ht="15">
      <c r="B67" s="5"/>
      <c r="C67" s="7"/>
      <c r="D67" s="7"/>
      <c r="E67" s="7"/>
      <c r="F67" s="7"/>
      <c r="G67" s="7"/>
      <c r="H67" s="7"/>
      <c r="I67" s="7"/>
      <c r="J67" s="7"/>
      <c r="K67" s="7"/>
      <c r="L67" s="7"/>
      <c r="M67" s="7"/>
      <c r="N67" s="7"/>
      <c r="O67" s="6"/>
    </row>
    <row r="68" spans="2:15" s="1" customFormat="1" ht="15">
      <c r="B68" s="5"/>
      <c r="C68" s="7"/>
      <c r="D68" s="7"/>
      <c r="E68" s="7"/>
      <c r="F68" s="7"/>
      <c r="G68" s="7"/>
      <c r="H68" s="7"/>
      <c r="I68" s="7"/>
      <c r="J68" s="7"/>
      <c r="K68" s="7"/>
      <c r="L68" s="7"/>
      <c r="M68" s="7"/>
      <c r="N68" s="7"/>
      <c r="O68" s="6"/>
    </row>
    <row r="69" spans="2:15" s="1" customFormat="1" ht="15">
      <c r="B69" s="5"/>
      <c r="C69" s="7"/>
      <c r="D69" s="7"/>
      <c r="E69" s="7"/>
      <c r="F69" s="7"/>
      <c r="G69" s="7"/>
      <c r="H69" s="7"/>
      <c r="I69" s="7"/>
      <c r="J69" s="7"/>
      <c r="K69" s="7"/>
      <c r="L69" s="7"/>
      <c r="M69" s="7"/>
      <c r="N69" s="7"/>
      <c r="O69" s="6"/>
    </row>
    <row r="70" spans="2:15" s="1" customFormat="1" ht="15">
      <c r="B70" s="5"/>
      <c r="C70" s="7"/>
      <c r="D70" s="7"/>
      <c r="E70" s="7"/>
      <c r="F70" s="7"/>
      <c r="G70" s="7"/>
      <c r="H70" s="7"/>
      <c r="I70" s="7"/>
      <c r="J70" s="7"/>
      <c r="K70" s="7"/>
      <c r="L70" s="7"/>
      <c r="M70" s="7"/>
      <c r="N70" s="7"/>
      <c r="O70" s="6"/>
    </row>
    <row r="71" spans="2:15" s="1" customFormat="1" ht="15">
      <c r="B71" s="5"/>
      <c r="C71" s="7"/>
      <c r="D71" s="7"/>
      <c r="E71" s="7"/>
      <c r="F71" s="7"/>
      <c r="G71" s="7"/>
      <c r="H71" s="7"/>
      <c r="I71" s="7"/>
      <c r="J71" s="7"/>
      <c r="K71" s="7"/>
      <c r="L71" s="7"/>
      <c r="M71" s="7"/>
      <c r="N71" s="7"/>
      <c r="O71" s="6"/>
    </row>
    <row r="72" spans="2:15" s="1" customFormat="1" ht="15">
      <c r="B72" s="5"/>
      <c r="C72" s="7"/>
      <c r="D72" s="7"/>
      <c r="E72" s="7"/>
      <c r="F72" s="7"/>
      <c r="G72" s="7"/>
      <c r="H72" s="7"/>
      <c r="I72" s="7"/>
      <c r="J72" s="7"/>
      <c r="K72" s="7"/>
      <c r="L72" s="7"/>
      <c r="M72" s="7"/>
      <c r="N72" s="7"/>
      <c r="O72" s="6"/>
    </row>
    <row r="73" spans="2:15" s="1" customFormat="1" ht="15">
      <c r="B73" s="5"/>
      <c r="C73" s="7"/>
      <c r="D73" s="7"/>
      <c r="E73" s="7"/>
      <c r="F73" s="7"/>
      <c r="G73" s="7"/>
      <c r="H73" s="7"/>
      <c r="I73" s="7"/>
      <c r="J73" s="7"/>
      <c r="K73" s="7"/>
      <c r="L73" s="7"/>
      <c r="M73" s="7"/>
      <c r="N73" s="7"/>
      <c r="O73" s="6"/>
    </row>
    <row r="74" spans="2:15" s="1" customFormat="1" ht="15">
      <c r="B74" s="5"/>
      <c r="C74" s="7"/>
      <c r="D74" s="7"/>
      <c r="E74" s="7"/>
      <c r="F74" s="7"/>
      <c r="G74" s="7"/>
      <c r="H74" s="7"/>
      <c r="I74" s="7"/>
      <c r="J74" s="7"/>
      <c r="K74" s="7"/>
      <c r="L74" s="7"/>
      <c r="M74" s="7"/>
      <c r="N74" s="7"/>
      <c r="O74" s="6"/>
    </row>
    <row r="75" spans="2:15" s="1" customFormat="1" ht="15.75" thickBot="1">
      <c r="B75" s="8"/>
      <c r="C75" s="9"/>
      <c r="D75" s="9"/>
      <c r="E75" s="9"/>
      <c r="F75" s="9"/>
      <c r="G75" s="9"/>
      <c r="H75" s="9"/>
      <c r="I75" s="9"/>
      <c r="J75" s="9"/>
      <c r="K75" s="9"/>
      <c r="L75" s="9"/>
      <c r="M75" s="9"/>
      <c r="N75" s="9"/>
      <c r="O75" s="10"/>
    </row>
  </sheetData>
  <sheetProtection password="E7B2" sheet="1"/>
  <mergeCells count="22">
    <mergeCell ref="I29:K29"/>
    <mergeCell ref="I28:K28"/>
    <mergeCell ref="C3:E3"/>
    <mergeCell ref="K3:M3"/>
    <mergeCell ref="C17:N21"/>
    <mergeCell ref="F42:H42"/>
    <mergeCell ref="F40:H40"/>
    <mergeCell ref="F41:H41"/>
    <mergeCell ref="C23:N23"/>
    <mergeCell ref="E26:H26"/>
    <mergeCell ref="E25:H25"/>
    <mergeCell ref="I25:K25"/>
    <mergeCell ref="C5:N5"/>
    <mergeCell ref="C6:N10"/>
    <mergeCell ref="C12:N12"/>
    <mergeCell ref="F3:J3"/>
    <mergeCell ref="C13:N16"/>
    <mergeCell ref="E29:H29"/>
    <mergeCell ref="E28:H28"/>
    <mergeCell ref="E27:H27"/>
    <mergeCell ref="I27:K27"/>
    <mergeCell ref="I26:K26"/>
  </mergeCells>
  <printOptions/>
  <pageMargins left="0.7" right="0.7" top="0.75" bottom="0.75" header="0.3" footer="0.3"/>
  <pageSetup horizontalDpi="1200" verticalDpi="1200" orientation="portrait" scale="60" r:id="rId2"/>
  <headerFooter>
    <oddHeader>&amp;L&amp;F&amp;R&amp;A</oddHeader>
    <oddFooter>&amp;LLast modified by analyst: &amp;D&amp;RPage &amp;P of &amp;N</oddFooter>
  </headerFooter>
  <drawing r:id="rId1"/>
</worksheet>
</file>

<file path=xl/worksheets/sheet5.xml><?xml version="1.0" encoding="utf-8"?>
<worksheet xmlns="http://schemas.openxmlformats.org/spreadsheetml/2006/main" xmlns:r="http://schemas.openxmlformats.org/officeDocument/2006/relationships">
  <dimension ref="B1:O83"/>
  <sheetViews>
    <sheetView workbookViewId="0" topLeftCell="A1">
      <selection activeCell="A1" sqref="A1"/>
    </sheetView>
  </sheetViews>
  <sheetFormatPr defaultColWidth="9.140625" defaultRowHeight="15"/>
  <cols>
    <col min="1" max="2" width="2.8515625" style="56" customWidth="1"/>
    <col min="3" max="3" width="28.57421875" style="491" customWidth="1"/>
    <col min="4" max="4" width="20.28125" style="492" bestFit="1" customWidth="1"/>
    <col min="5" max="7" width="30.7109375" style="493" customWidth="1"/>
    <col min="8" max="8" width="34.28125" style="494" bestFit="1" customWidth="1"/>
    <col min="9" max="14" width="12.140625" style="495" customWidth="1"/>
    <col min="15" max="15" width="2.8515625" style="496" customWidth="1"/>
    <col min="16" max="16384" width="9.140625" style="56" customWidth="1"/>
  </cols>
  <sheetData>
    <row r="1" spans="3:15" s="56" customFormat="1" ht="15.75" thickBot="1">
      <c r="C1" s="491"/>
      <c r="D1" s="492"/>
      <c r="E1" s="493"/>
      <c r="F1" s="493"/>
      <c r="G1" s="493"/>
      <c r="H1" s="494"/>
      <c r="I1" s="495"/>
      <c r="J1" s="495"/>
      <c r="K1" s="495"/>
      <c r="L1" s="495"/>
      <c r="M1" s="495"/>
      <c r="N1" s="495"/>
      <c r="O1" s="496"/>
    </row>
    <row r="2" spans="2:15" s="56" customFormat="1" ht="15">
      <c r="B2" s="2"/>
      <c r="C2" s="497"/>
      <c r="D2" s="498"/>
      <c r="E2" s="85"/>
      <c r="F2" s="85"/>
      <c r="G2" s="85"/>
      <c r="H2" s="499"/>
      <c r="I2" s="500"/>
      <c r="J2" s="500"/>
      <c r="K2" s="500"/>
      <c r="L2" s="500"/>
      <c r="M2" s="500"/>
      <c r="N2" s="500"/>
      <c r="O2" s="501"/>
    </row>
    <row r="3" spans="2:15" s="56" customFormat="1" ht="15">
      <c r="B3" s="5"/>
      <c r="C3" s="502" t="s">
        <v>127</v>
      </c>
      <c r="D3" s="503"/>
      <c r="E3" s="504"/>
      <c r="F3" s="250" t="s">
        <v>18</v>
      </c>
      <c r="G3" s="251"/>
      <c r="H3" s="251"/>
      <c r="I3" s="251"/>
      <c r="J3" s="251"/>
      <c r="K3" s="505" t="s">
        <v>227</v>
      </c>
      <c r="L3" s="506"/>
      <c r="M3" s="506"/>
      <c r="N3" s="507">
        <f>'1.Home'!H10</f>
        <v>40398</v>
      </c>
      <c r="O3" s="508"/>
    </row>
    <row r="4" spans="2:15" s="56" customFormat="1" ht="15.75" thickBot="1">
      <c r="B4" s="5"/>
      <c r="C4" s="86"/>
      <c r="D4" s="509"/>
      <c r="E4" s="86"/>
      <c r="F4" s="86"/>
      <c r="G4" s="86"/>
      <c r="H4" s="510"/>
      <c r="I4" s="511"/>
      <c r="J4" s="511"/>
      <c r="K4" s="511"/>
      <c r="L4" s="511"/>
      <c r="M4" s="511"/>
      <c r="N4" s="511"/>
      <c r="O4" s="508"/>
    </row>
    <row r="5" spans="2:15" s="56" customFormat="1" ht="32.25" thickBot="1">
      <c r="B5" s="5"/>
      <c r="C5" s="512" t="s">
        <v>82</v>
      </c>
      <c r="D5" s="513"/>
      <c r="E5" s="513"/>
      <c r="F5" s="513"/>
      <c r="G5" s="513"/>
      <c r="H5" s="513"/>
      <c r="I5" s="513"/>
      <c r="J5" s="513"/>
      <c r="K5" s="513"/>
      <c r="L5" s="513"/>
      <c r="M5" s="513"/>
      <c r="N5" s="514"/>
      <c r="O5" s="508"/>
    </row>
    <row r="6" spans="2:15" s="56" customFormat="1" ht="15.75" thickBot="1">
      <c r="B6" s="5"/>
      <c r="C6" s="515"/>
      <c r="D6" s="509"/>
      <c r="E6" s="86"/>
      <c r="F6" s="86"/>
      <c r="G6" s="86"/>
      <c r="H6" s="510"/>
      <c r="I6" s="511"/>
      <c r="J6" s="511"/>
      <c r="K6" s="511"/>
      <c r="L6" s="511"/>
      <c r="M6" s="511"/>
      <c r="N6" s="511"/>
      <c r="O6" s="508"/>
    </row>
    <row r="7" spans="2:15" s="56" customFormat="1" ht="30" customHeight="1" thickBot="1">
      <c r="B7" s="5"/>
      <c r="C7" s="516"/>
      <c r="D7" s="517" t="s">
        <v>23</v>
      </c>
      <c r="E7" s="86"/>
      <c r="F7" s="86"/>
      <c r="G7" s="86"/>
      <c r="H7" s="510"/>
      <c r="I7" s="518" t="s">
        <v>6</v>
      </c>
      <c r="J7" s="519" t="s">
        <v>0</v>
      </c>
      <c r="K7" s="519" t="s">
        <v>1</v>
      </c>
      <c r="L7" s="519" t="s">
        <v>2</v>
      </c>
      <c r="M7" s="519" t="s">
        <v>3</v>
      </c>
      <c r="N7" s="520" t="s">
        <v>4</v>
      </c>
      <c r="O7" s="508"/>
    </row>
    <row r="8" spans="2:15" s="56" customFormat="1" ht="15" customHeight="1">
      <c r="B8" s="5"/>
      <c r="C8" s="521" t="s">
        <v>119</v>
      </c>
      <c r="D8" s="72" t="s">
        <v>33</v>
      </c>
      <c r="E8" s="522" t="s">
        <v>84</v>
      </c>
      <c r="F8" s="522"/>
      <c r="G8" s="522"/>
      <c r="H8" s="523" t="s">
        <v>83</v>
      </c>
      <c r="I8" s="524">
        <f>SUM('3.Inputs'!E24:N24)</f>
        <v>6</v>
      </c>
      <c r="J8" s="525">
        <f aca="true" t="shared" si="0" ref="J8:N9">I8</f>
        <v>6</v>
      </c>
      <c r="K8" s="525">
        <f t="shared" si="0"/>
        <v>6</v>
      </c>
      <c r="L8" s="525">
        <f t="shared" si="0"/>
        <v>6</v>
      </c>
      <c r="M8" s="525">
        <f t="shared" si="0"/>
        <v>6</v>
      </c>
      <c r="N8" s="526">
        <f t="shared" si="0"/>
        <v>6</v>
      </c>
      <c r="O8" s="508"/>
    </row>
    <row r="9" spans="2:15" s="56" customFormat="1" ht="15" customHeight="1">
      <c r="B9" s="5"/>
      <c r="C9" s="527"/>
      <c r="D9" s="528"/>
      <c r="E9" s="529" t="s">
        <v>228</v>
      </c>
      <c r="F9" s="529"/>
      <c r="G9" s="529"/>
      <c r="H9" s="530" t="s">
        <v>85</v>
      </c>
      <c r="I9" s="531">
        <f>SUM('3.Inputs'!E17:N17)</f>
        <v>7</v>
      </c>
      <c r="J9" s="532">
        <f t="shared" si="0"/>
        <v>7</v>
      </c>
      <c r="K9" s="532">
        <f t="shared" si="0"/>
        <v>7</v>
      </c>
      <c r="L9" s="532">
        <f t="shared" si="0"/>
        <v>7</v>
      </c>
      <c r="M9" s="532">
        <f t="shared" si="0"/>
        <v>7</v>
      </c>
      <c r="N9" s="533">
        <f t="shared" si="0"/>
        <v>7</v>
      </c>
      <c r="O9" s="508"/>
    </row>
    <row r="10" spans="2:15" s="56" customFormat="1" ht="15" customHeight="1">
      <c r="B10" s="5"/>
      <c r="C10" s="527"/>
      <c r="D10" s="74" t="s">
        <v>230</v>
      </c>
      <c r="E10" s="534" t="s">
        <v>231</v>
      </c>
      <c r="F10" s="534"/>
      <c r="G10" s="534"/>
      <c r="H10" s="535" t="s">
        <v>87</v>
      </c>
      <c r="I10" s="536">
        <f>I8*I9/'3.Inputs'!$G$48</f>
        <v>21</v>
      </c>
      <c r="J10" s="537">
        <f>J8*J9/'3.Inputs'!$G$48</f>
        <v>21</v>
      </c>
      <c r="K10" s="537">
        <f>K8*K9/'3.Inputs'!$G$48</f>
        <v>21</v>
      </c>
      <c r="L10" s="537">
        <f>L8*L9/'3.Inputs'!$G$48</f>
        <v>21</v>
      </c>
      <c r="M10" s="537">
        <f>M8*M9/'3.Inputs'!$G$48</f>
        <v>21</v>
      </c>
      <c r="N10" s="538">
        <f>N8*N9/'3.Inputs'!$G$48</f>
        <v>21</v>
      </c>
      <c r="O10" s="508"/>
    </row>
    <row r="11" spans="2:15" s="56" customFormat="1" ht="15" customHeight="1" thickBot="1">
      <c r="B11" s="5"/>
      <c r="C11" s="539"/>
      <c r="D11" s="73" t="s">
        <v>47</v>
      </c>
      <c r="E11" s="529" t="s">
        <v>88</v>
      </c>
      <c r="F11" s="529"/>
      <c r="G11" s="529"/>
      <c r="H11" s="540" t="s">
        <v>86</v>
      </c>
      <c r="I11" s="541"/>
      <c r="J11" s="542">
        <f>'6.Assumptions'!$D$41</f>
        <v>1</v>
      </c>
      <c r="K11" s="542">
        <f>'6.Assumptions'!$D$41</f>
        <v>1</v>
      </c>
      <c r="L11" s="542">
        <f>'6.Assumptions'!$D$41</f>
        <v>1</v>
      </c>
      <c r="M11" s="542">
        <f>'6.Assumptions'!$D$41</f>
        <v>1</v>
      </c>
      <c r="N11" s="543">
        <f>'6.Assumptions'!$D$41</f>
        <v>1</v>
      </c>
      <c r="O11" s="508"/>
    </row>
    <row r="12" spans="2:15" s="56" customFormat="1" ht="22.5" customHeight="1" thickBot="1">
      <c r="B12" s="5"/>
      <c r="C12" s="544"/>
      <c r="D12" s="545"/>
      <c r="E12" s="546"/>
      <c r="F12" s="546"/>
      <c r="G12" s="546"/>
      <c r="H12" s="547"/>
      <c r="I12" s="548"/>
      <c r="J12" s="548"/>
      <c r="K12" s="548"/>
      <c r="L12" s="548"/>
      <c r="M12" s="548"/>
      <c r="N12" s="548"/>
      <c r="O12" s="508"/>
    </row>
    <row r="13" spans="2:15" s="56" customFormat="1" ht="22.5" customHeight="1" thickBot="1" thickTop="1">
      <c r="B13" s="5"/>
      <c r="C13" s="516"/>
      <c r="D13" s="549"/>
      <c r="E13" s="550"/>
      <c r="F13" s="550"/>
      <c r="G13" s="550"/>
      <c r="H13" s="551"/>
      <c r="I13" s="552"/>
      <c r="J13" s="552"/>
      <c r="K13" s="552"/>
      <c r="L13" s="552"/>
      <c r="M13" s="552"/>
      <c r="N13" s="552"/>
      <c r="O13" s="508"/>
    </row>
    <row r="14" spans="2:15" s="56" customFormat="1" ht="15">
      <c r="B14" s="5"/>
      <c r="C14" s="521" t="s">
        <v>113</v>
      </c>
      <c r="D14" s="72" t="s">
        <v>281</v>
      </c>
      <c r="E14" s="553" t="s">
        <v>100</v>
      </c>
      <c r="F14" s="554"/>
      <c r="G14" s="555"/>
      <c r="H14" s="556" t="s">
        <v>232</v>
      </c>
      <c r="I14" s="557">
        <f>'3.Inputs'!E20*'3.Inputs'!E24+'3.Inputs'!F20*'3.Inputs'!F24+'3.Inputs'!G20*'3.Inputs'!G24+'3.Inputs'!H20*'3.Inputs'!H24+'3.Inputs'!I20*'3.Inputs'!I24+'3.Inputs'!J20*'3.Inputs'!J24+'3.Inputs'!K20*'3.Inputs'!K24+'3.Inputs'!L17*'3.Inputs'!L24+'3.Inputs'!M17*'3.Inputs'!M24+'3.Inputs'!N17*'3.Inputs'!N24</f>
        <v>2400</v>
      </c>
      <c r="J14" s="558">
        <f>I14</f>
        <v>2400</v>
      </c>
      <c r="K14" s="558">
        <f>J14</f>
        <v>2400</v>
      </c>
      <c r="L14" s="558">
        <f>K14</f>
        <v>2400</v>
      </c>
      <c r="M14" s="558">
        <f>L14</f>
        <v>2400</v>
      </c>
      <c r="N14" s="559">
        <f>M14</f>
        <v>2400</v>
      </c>
      <c r="O14" s="508"/>
    </row>
    <row r="15" spans="2:15" s="56" customFormat="1" ht="15">
      <c r="B15" s="5"/>
      <c r="C15" s="527"/>
      <c r="D15" s="74" t="s">
        <v>35</v>
      </c>
      <c r="E15" s="560" t="s">
        <v>89</v>
      </c>
      <c r="F15" s="561"/>
      <c r="G15" s="562"/>
      <c r="H15" s="75" t="s">
        <v>91</v>
      </c>
      <c r="I15" s="563">
        <f>'6.Assumptions'!$D$15</f>
        <v>0.52</v>
      </c>
      <c r="J15" s="564">
        <f>'6.Assumptions'!$D$15</f>
        <v>0.52</v>
      </c>
      <c r="K15" s="564">
        <f>'6.Assumptions'!$D$15</f>
        <v>0.52</v>
      </c>
      <c r="L15" s="564">
        <f>'6.Assumptions'!$D$15</f>
        <v>0.52</v>
      </c>
      <c r="M15" s="564">
        <f>'6.Assumptions'!$D$15</f>
        <v>0.52</v>
      </c>
      <c r="N15" s="565">
        <f>'6.Assumptions'!$D$15</f>
        <v>0.52</v>
      </c>
      <c r="O15" s="508"/>
    </row>
    <row r="16" spans="2:15" s="56" customFormat="1" ht="15" customHeight="1">
      <c r="B16" s="5"/>
      <c r="C16" s="527"/>
      <c r="D16" s="528"/>
      <c r="E16" s="566" t="s">
        <v>90</v>
      </c>
      <c r="F16" s="567"/>
      <c r="G16" s="568"/>
      <c r="H16" s="569" t="s">
        <v>272</v>
      </c>
      <c r="I16" s="563">
        <f aca="true" t="shared" si="1" ref="I16:N16">I15*I14</f>
        <v>1248</v>
      </c>
      <c r="J16" s="564">
        <f t="shared" si="1"/>
        <v>1248</v>
      </c>
      <c r="K16" s="564">
        <f t="shared" si="1"/>
        <v>1248</v>
      </c>
      <c r="L16" s="564">
        <f t="shared" si="1"/>
        <v>1248</v>
      </c>
      <c r="M16" s="564">
        <f t="shared" si="1"/>
        <v>1248</v>
      </c>
      <c r="N16" s="565">
        <f t="shared" si="1"/>
        <v>1248</v>
      </c>
      <c r="O16" s="508"/>
    </row>
    <row r="17" spans="2:15" s="56" customFormat="1" ht="15">
      <c r="B17" s="5"/>
      <c r="C17" s="527"/>
      <c r="D17" s="528"/>
      <c r="E17" s="566" t="s">
        <v>234</v>
      </c>
      <c r="F17" s="567"/>
      <c r="G17" s="568"/>
      <c r="H17" s="570" t="s">
        <v>233</v>
      </c>
      <c r="I17" s="571">
        <f>I14/'6.Assumptions'!$D$20</f>
        <v>30</v>
      </c>
      <c r="J17" s="572">
        <f>J14/'6.Assumptions'!$D$20</f>
        <v>30</v>
      </c>
      <c r="K17" s="572">
        <f>K14/'6.Assumptions'!$D$20</f>
        <v>30</v>
      </c>
      <c r="L17" s="572">
        <f>L14/'6.Assumptions'!$D$20</f>
        <v>30</v>
      </c>
      <c r="M17" s="572">
        <f>M14/'6.Assumptions'!$D$20</f>
        <v>30</v>
      </c>
      <c r="N17" s="573">
        <f>N14/'6.Assumptions'!$D$20</f>
        <v>30</v>
      </c>
      <c r="O17" s="508"/>
    </row>
    <row r="18" spans="2:15" s="56" customFormat="1" ht="15">
      <c r="B18" s="5"/>
      <c r="C18" s="527"/>
      <c r="D18" s="528"/>
      <c r="E18" s="566" t="s">
        <v>101</v>
      </c>
      <c r="F18" s="567"/>
      <c r="G18" s="568"/>
      <c r="H18" s="570" t="s">
        <v>103</v>
      </c>
      <c r="I18" s="574">
        <f>'3.Inputs'!G44</f>
        <v>0</v>
      </c>
      <c r="J18" s="575">
        <f>'3.Inputs'!H44</f>
        <v>0</v>
      </c>
      <c r="K18" s="575">
        <f>'3.Inputs'!I44</f>
        <v>0</v>
      </c>
      <c r="L18" s="575">
        <f>'3.Inputs'!J44</f>
        <v>0</v>
      </c>
      <c r="M18" s="575">
        <f>'3.Inputs'!K44</f>
        <v>0</v>
      </c>
      <c r="N18" s="576">
        <f>'3.Inputs'!L44</f>
        <v>0</v>
      </c>
      <c r="O18" s="508"/>
    </row>
    <row r="19" spans="2:15" s="56" customFormat="1" ht="15.75" thickBot="1">
      <c r="B19" s="5"/>
      <c r="C19" s="539"/>
      <c r="D19" s="73" t="s">
        <v>36</v>
      </c>
      <c r="E19" s="577" t="s">
        <v>102</v>
      </c>
      <c r="F19" s="578"/>
      <c r="G19" s="579"/>
      <c r="H19" s="580" t="s">
        <v>115</v>
      </c>
      <c r="I19" s="581">
        <f aca="true" t="shared" si="2" ref="I19:N19">I17*(1-I18)</f>
        <v>30</v>
      </c>
      <c r="J19" s="582">
        <f t="shared" si="2"/>
        <v>30</v>
      </c>
      <c r="K19" s="582">
        <f t="shared" si="2"/>
        <v>30</v>
      </c>
      <c r="L19" s="582">
        <f t="shared" si="2"/>
        <v>30</v>
      </c>
      <c r="M19" s="582">
        <f t="shared" si="2"/>
        <v>30</v>
      </c>
      <c r="N19" s="583">
        <f t="shared" si="2"/>
        <v>30</v>
      </c>
      <c r="O19" s="508"/>
    </row>
    <row r="20" spans="2:15" s="56" customFormat="1" ht="15.75" thickBot="1">
      <c r="B20" s="5"/>
      <c r="C20" s="516"/>
      <c r="D20" s="509"/>
      <c r="E20" s="584"/>
      <c r="F20" s="584"/>
      <c r="G20" s="584"/>
      <c r="H20" s="585"/>
      <c r="I20" s="552"/>
      <c r="J20" s="552"/>
      <c r="K20" s="552"/>
      <c r="L20" s="552"/>
      <c r="M20" s="552"/>
      <c r="N20" s="552"/>
      <c r="O20" s="508"/>
    </row>
    <row r="21" spans="2:15" s="56" customFormat="1" ht="15">
      <c r="B21" s="5"/>
      <c r="C21" s="521" t="s">
        <v>114</v>
      </c>
      <c r="D21" s="72" t="s">
        <v>281</v>
      </c>
      <c r="E21" s="553" t="s">
        <v>99</v>
      </c>
      <c r="F21" s="554"/>
      <c r="G21" s="555"/>
      <c r="H21" s="586" t="s">
        <v>235</v>
      </c>
      <c r="I21" s="557">
        <f>'3.Inputs'!E21*'3.Inputs'!E24+'3.Inputs'!F21*'3.Inputs'!F24+'3.Inputs'!G21*'3.Inputs'!G24+'3.Inputs'!H21*'3.Inputs'!H24+'3.Inputs'!I21*'3.Inputs'!I24+'3.Inputs'!J21*'3.Inputs'!J24+'3.Inputs'!K21*'3.Inputs'!K24+'3.Inputs'!L21*'3.Inputs'!L24+'3.Inputs'!M21*'3.Inputs'!M24+'3.Inputs'!N21*'3.Inputs'!N24</f>
        <v>1600</v>
      </c>
      <c r="J21" s="558">
        <f>I21</f>
        <v>1600</v>
      </c>
      <c r="K21" s="558">
        <f>J21</f>
        <v>1600</v>
      </c>
      <c r="L21" s="558">
        <f>K21</f>
        <v>1600</v>
      </c>
      <c r="M21" s="558">
        <f>L21</f>
        <v>1600</v>
      </c>
      <c r="N21" s="559">
        <f>M21</f>
        <v>1600</v>
      </c>
      <c r="O21" s="508"/>
    </row>
    <row r="22" spans="2:15" s="56" customFormat="1" ht="15">
      <c r="B22" s="5"/>
      <c r="C22" s="527"/>
      <c r="D22" s="74" t="s">
        <v>35</v>
      </c>
      <c r="E22" s="560" t="s">
        <v>92</v>
      </c>
      <c r="F22" s="561"/>
      <c r="G22" s="562"/>
      <c r="H22" s="84" t="s">
        <v>94</v>
      </c>
      <c r="I22" s="563">
        <f>'6.Assumptions'!$D$17</f>
        <v>0.25</v>
      </c>
      <c r="J22" s="564">
        <f>'6.Assumptions'!$D$17</f>
        <v>0.25</v>
      </c>
      <c r="K22" s="564">
        <f>'6.Assumptions'!$D$17</f>
        <v>0.25</v>
      </c>
      <c r="L22" s="564">
        <f>'6.Assumptions'!$D$17</f>
        <v>0.25</v>
      </c>
      <c r="M22" s="564">
        <f>'6.Assumptions'!$D$17</f>
        <v>0.25</v>
      </c>
      <c r="N22" s="565">
        <f>'6.Assumptions'!$D$17</f>
        <v>0.25</v>
      </c>
      <c r="O22" s="508"/>
    </row>
    <row r="23" spans="2:15" s="56" customFormat="1" ht="15" customHeight="1">
      <c r="B23" s="5"/>
      <c r="C23" s="527"/>
      <c r="D23" s="528"/>
      <c r="E23" s="566" t="s">
        <v>93</v>
      </c>
      <c r="F23" s="567"/>
      <c r="G23" s="568"/>
      <c r="H23" s="587" t="s">
        <v>273</v>
      </c>
      <c r="I23" s="563">
        <f aca="true" t="shared" si="3" ref="I23:N23">I22*I21</f>
        <v>400</v>
      </c>
      <c r="J23" s="564">
        <f t="shared" si="3"/>
        <v>400</v>
      </c>
      <c r="K23" s="564">
        <f t="shared" si="3"/>
        <v>400</v>
      </c>
      <c r="L23" s="564">
        <f t="shared" si="3"/>
        <v>400</v>
      </c>
      <c r="M23" s="564">
        <f t="shared" si="3"/>
        <v>400</v>
      </c>
      <c r="N23" s="565">
        <f t="shared" si="3"/>
        <v>400</v>
      </c>
      <c r="O23" s="508"/>
    </row>
    <row r="24" spans="2:15" s="56" customFormat="1" ht="15">
      <c r="B24" s="5"/>
      <c r="C24" s="527"/>
      <c r="D24" s="528"/>
      <c r="E24" s="566" t="s">
        <v>106</v>
      </c>
      <c r="F24" s="567"/>
      <c r="G24" s="568"/>
      <c r="H24" s="588" t="s">
        <v>236</v>
      </c>
      <c r="I24" s="571">
        <f>I21/'6.Assumptions'!$D$21</f>
        <v>16</v>
      </c>
      <c r="J24" s="572">
        <f>J21/'6.Assumptions'!$D$21</f>
        <v>16</v>
      </c>
      <c r="K24" s="572">
        <f>K21/'6.Assumptions'!$D$21</f>
        <v>16</v>
      </c>
      <c r="L24" s="572">
        <f>L21/'6.Assumptions'!$D$21</f>
        <v>16</v>
      </c>
      <c r="M24" s="572">
        <f>M21/'6.Assumptions'!$D$21</f>
        <v>16</v>
      </c>
      <c r="N24" s="573">
        <f>N21/'6.Assumptions'!$D$21</f>
        <v>16</v>
      </c>
      <c r="O24" s="508"/>
    </row>
    <row r="25" spans="2:15" s="56" customFormat="1" ht="15">
      <c r="B25" s="5"/>
      <c r="C25" s="527"/>
      <c r="D25" s="528"/>
      <c r="E25" s="566" t="s">
        <v>105</v>
      </c>
      <c r="F25" s="567"/>
      <c r="G25" s="568"/>
      <c r="H25" s="588" t="s">
        <v>108</v>
      </c>
      <c r="I25" s="574">
        <f>'3.Inputs'!G45</f>
        <v>0.4</v>
      </c>
      <c r="J25" s="575">
        <f>'3.Inputs'!H45</f>
        <v>0.4</v>
      </c>
      <c r="K25" s="575">
        <f>'3.Inputs'!I45</f>
        <v>0.4</v>
      </c>
      <c r="L25" s="575">
        <f>'3.Inputs'!J45</f>
        <v>0.4</v>
      </c>
      <c r="M25" s="575">
        <f>'3.Inputs'!K45</f>
        <v>0.4</v>
      </c>
      <c r="N25" s="576">
        <f>'3.Inputs'!L45</f>
        <v>0.4</v>
      </c>
      <c r="O25" s="508"/>
    </row>
    <row r="26" spans="2:15" s="56" customFormat="1" ht="15.75" thickBot="1">
      <c r="B26" s="5"/>
      <c r="C26" s="539"/>
      <c r="D26" s="73" t="s">
        <v>36</v>
      </c>
      <c r="E26" s="577" t="s">
        <v>102</v>
      </c>
      <c r="F26" s="578"/>
      <c r="G26" s="579"/>
      <c r="H26" s="589" t="s">
        <v>116</v>
      </c>
      <c r="I26" s="581">
        <f aca="true" t="shared" si="4" ref="I26:N26">I24*(1-I25)</f>
        <v>9.6</v>
      </c>
      <c r="J26" s="582">
        <f t="shared" si="4"/>
        <v>9.6</v>
      </c>
      <c r="K26" s="582">
        <f t="shared" si="4"/>
        <v>9.6</v>
      </c>
      <c r="L26" s="582">
        <f t="shared" si="4"/>
        <v>9.6</v>
      </c>
      <c r="M26" s="582">
        <f t="shared" si="4"/>
        <v>9.6</v>
      </c>
      <c r="N26" s="583">
        <f t="shared" si="4"/>
        <v>9.6</v>
      </c>
      <c r="O26" s="508"/>
    </row>
    <row r="27" spans="2:15" s="56" customFormat="1" ht="15.75" thickBot="1">
      <c r="B27" s="5"/>
      <c r="C27" s="516"/>
      <c r="D27" s="509"/>
      <c r="E27" s="550"/>
      <c r="F27" s="550"/>
      <c r="G27" s="550"/>
      <c r="H27" s="551"/>
      <c r="I27" s="552"/>
      <c r="J27" s="552"/>
      <c r="K27" s="552"/>
      <c r="L27" s="552"/>
      <c r="M27" s="552"/>
      <c r="N27" s="552"/>
      <c r="O27" s="508"/>
    </row>
    <row r="28" spans="2:15" s="56" customFormat="1" ht="15" customHeight="1">
      <c r="B28" s="5"/>
      <c r="C28" s="521" t="s">
        <v>238</v>
      </c>
      <c r="D28" s="72" t="s">
        <v>281</v>
      </c>
      <c r="E28" s="553" t="s">
        <v>95</v>
      </c>
      <c r="F28" s="554"/>
      <c r="G28" s="555"/>
      <c r="H28" s="556" t="s">
        <v>237</v>
      </c>
      <c r="I28" s="557">
        <f>'3.Inputs'!E22*'3.Inputs'!E24+'3.Inputs'!F22*'3.Inputs'!F24+'3.Inputs'!G22*'3.Inputs'!G24+'3.Inputs'!H22*'3.Inputs'!H24+'3.Inputs'!I22*'3.Inputs'!I24+'3.Inputs'!J22*'3.Inputs'!J24+'3.Inputs'!K22*'3.Inputs'!K24+'3.Inputs'!L22*'3.Inputs'!L24+'3.Inputs'!M22*'3.Inputs'!M24+'3.Inputs'!N22*'3.Inputs'!N24</f>
        <v>4000</v>
      </c>
      <c r="J28" s="558">
        <f>I28</f>
        <v>4000</v>
      </c>
      <c r="K28" s="558">
        <f>J28</f>
        <v>4000</v>
      </c>
      <c r="L28" s="558">
        <f>K28</f>
        <v>4000</v>
      </c>
      <c r="M28" s="558">
        <f>L28</f>
        <v>4000</v>
      </c>
      <c r="N28" s="559">
        <f>M28</f>
        <v>4000</v>
      </c>
      <c r="O28" s="508"/>
    </row>
    <row r="29" spans="2:15" s="56" customFormat="1" ht="15">
      <c r="B29" s="5"/>
      <c r="C29" s="527"/>
      <c r="D29" s="74" t="s">
        <v>35</v>
      </c>
      <c r="E29" s="560" t="s">
        <v>96</v>
      </c>
      <c r="F29" s="561"/>
      <c r="G29" s="562"/>
      <c r="H29" s="75" t="s">
        <v>98</v>
      </c>
      <c r="I29" s="563">
        <f>'6.Assumptions'!$D$18</f>
        <v>0.2</v>
      </c>
      <c r="J29" s="564">
        <f>'6.Assumptions'!$D$18</f>
        <v>0.2</v>
      </c>
      <c r="K29" s="564">
        <f>'6.Assumptions'!$D$18</f>
        <v>0.2</v>
      </c>
      <c r="L29" s="564">
        <f>'6.Assumptions'!$D$18</f>
        <v>0.2</v>
      </c>
      <c r="M29" s="564">
        <f>'6.Assumptions'!$D$18</f>
        <v>0.2</v>
      </c>
      <c r="N29" s="565">
        <f>'6.Assumptions'!$D$18</f>
        <v>0.2</v>
      </c>
      <c r="O29" s="508"/>
    </row>
    <row r="30" spans="2:15" s="56" customFormat="1" ht="15" customHeight="1">
      <c r="B30" s="5"/>
      <c r="C30" s="527"/>
      <c r="D30" s="528"/>
      <c r="E30" s="566" t="s">
        <v>97</v>
      </c>
      <c r="F30" s="567"/>
      <c r="G30" s="568"/>
      <c r="H30" s="569" t="s">
        <v>274</v>
      </c>
      <c r="I30" s="563">
        <f>I29*I28</f>
        <v>800</v>
      </c>
      <c r="J30" s="564">
        <f>J28*$I$29</f>
        <v>800</v>
      </c>
      <c r="K30" s="564">
        <f>K28*$I$29</f>
        <v>800</v>
      </c>
      <c r="L30" s="564">
        <f>L28*$I$29</f>
        <v>800</v>
      </c>
      <c r="M30" s="564">
        <f>M28*$I$29</f>
        <v>800</v>
      </c>
      <c r="N30" s="565">
        <f>N28*$I$29</f>
        <v>800</v>
      </c>
      <c r="O30" s="508"/>
    </row>
    <row r="31" spans="2:15" s="56" customFormat="1" ht="15">
      <c r="B31" s="5"/>
      <c r="C31" s="527"/>
      <c r="D31" s="528"/>
      <c r="E31" s="566" t="s">
        <v>106</v>
      </c>
      <c r="F31" s="567"/>
      <c r="G31" s="568"/>
      <c r="H31" s="570" t="s">
        <v>244</v>
      </c>
      <c r="I31" s="571">
        <f>I28/'6.Assumptions'!$D$22</f>
        <v>6.666666666666667</v>
      </c>
      <c r="J31" s="572">
        <f>J28/'6.Assumptions'!$D$22</f>
        <v>6.666666666666667</v>
      </c>
      <c r="K31" s="572">
        <f>K28/'6.Assumptions'!$D$22</f>
        <v>6.666666666666667</v>
      </c>
      <c r="L31" s="572">
        <f>L28/'6.Assumptions'!$D$22</f>
        <v>6.666666666666667</v>
      </c>
      <c r="M31" s="572">
        <f>M28/'6.Assumptions'!$D$22</f>
        <v>6.666666666666667</v>
      </c>
      <c r="N31" s="573">
        <f>N28/'6.Assumptions'!$D$22</f>
        <v>6.666666666666667</v>
      </c>
      <c r="O31" s="508"/>
    </row>
    <row r="32" spans="2:15" s="56" customFormat="1" ht="15">
      <c r="B32" s="5"/>
      <c r="C32" s="527"/>
      <c r="D32" s="528"/>
      <c r="E32" s="566" t="s">
        <v>107</v>
      </c>
      <c r="F32" s="567"/>
      <c r="G32" s="568"/>
      <c r="H32" s="570" t="s">
        <v>109</v>
      </c>
      <c r="I32" s="574">
        <f>'3.Inputs'!G46</f>
        <v>0.4</v>
      </c>
      <c r="J32" s="575">
        <f>'3.Inputs'!H46</f>
        <v>0.4</v>
      </c>
      <c r="K32" s="575">
        <f>'3.Inputs'!I46</f>
        <v>0.4</v>
      </c>
      <c r="L32" s="575">
        <f>'3.Inputs'!J46</f>
        <v>0.4</v>
      </c>
      <c r="M32" s="575">
        <f>'3.Inputs'!K46</f>
        <v>0.4</v>
      </c>
      <c r="N32" s="576">
        <f>'3.Inputs'!L46</f>
        <v>0.4</v>
      </c>
      <c r="O32" s="508"/>
    </row>
    <row r="33" spans="2:15" s="56" customFormat="1" ht="15.75" thickBot="1">
      <c r="B33" s="5"/>
      <c r="C33" s="539"/>
      <c r="D33" s="73" t="s">
        <v>36</v>
      </c>
      <c r="E33" s="577" t="s">
        <v>102</v>
      </c>
      <c r="F33" s="578"/>
      <c r="G33" s="579"/>
      <c r="H33" s="580" t="s">
        <v>117</v>
      </c>
      <c r="I33" s="581">
        <f aca="true" t="shared" si="5" ref="I33:N33">I31*(1-I32)</f>
        <v>4</v>
      </c>
      <c r="J33" s="582">
        <f t="shared" si="5"/>
        <v>4</v>
      </c>
      <c r="K33" s="582">
        <f t="shared" si="5"/>
        <v>4</v>
      </c>
      <c r="L33" s="582">
        <f t="shared" si="5"/>
        <v>4</v>
      </c>
      <c r="M33" s="582">
        <f t="shared" si="5"/>
        <v>4</v>
      </c>
      <c r="N33" s="583">
        <f t="shared" si="5"/>
        <v>4</v>
      </c>
      <c r="O33" s="508"/>
    </row>
    <row r="34" spans="2:15" s="56" customFormat="1" ht="15.75" thickBot="1">
      <c r="B34" s="5"/>
      <c r="C34" s="516"/>
      <c r="D34" s="509"/>
      <c r="E34" s="86"/>
      <c r="F34" s="86"/>
      <c r="G34" s="86"/>
      <c r="H34" s="590"/>
      <c r="I34" s="511"/>
      <c r="J34" s="591"/>
      <c r="K34" s="591"/>
      <c r="L34" s="591"/>
      <c r="M34" s="591"/>
      <c r="N34" s="591"/>
      <c r="O34" s="508"/>
    </row>
    <row r="35" spans="2:15" s="56" customFormat="1" ht="15" customHeight="1">
      <c r="B35" s="5"/>
      <c r="C35" s="592" t="s">
        <v>267</v>
      </c>
      <c r="D35" s="72" t="s">
        <v>281</v>
      </c>
      <c r="E35" s="522" t="s">
        <v>239</v>
      </c>
      <c r="F35" s="522"/>
      <c r="G35" s="593"/>
      <c r="H35" s="556" t="s">
        <v>118</v>
      </c>
      <c r="I35" s="594">
        <f>'3.Inputs'!E17*'3.Inputs'!E23*'3.Inputs'!E24+'3.Inputs'!F17*'3.Inputs'!F23*'3.Inputs'!F24+'3.Inputs'!G17*'3.Inputs'!G23*'3.Inputs'!G24+'3.Inputs'!H17*'3.Inputs'!H23*'3.Inputs'!H24+'3.Inputs'!I17*'3.Inputs'!I23*'3.Inputs'!I24+'3.Inputs'!J17*'3.Inputs'!J23*'3.Inputs'!J24+'3.Inputs'!K17*'3.Inputs'!K23*'3.Inputs'!K24+'3.Inputs'!L17*'3.Inputs'!L23*'3.Inputs'!L24+'3.Inputs'!M17*'3.Inputs'!M23*'3.Inputs'!M24+'3.Inputs'!N17*'3.Inputs'!N23*'3.Inputs'!N24</f>
        <v>0</v>
      </c>
      <c r="J35" s="595">
        <f>I35</f>
        <v>0</v>
      </c>
      <c r="K35" s="595">
        <f>J35</f>
        <v>0</v>
      </c>
      <c r="L35" s="595">
        <f>K35</f>
        <v>0</v>
      </c>
      <c r="M35" s="595">
        <f>L35</f>
        <v>0</v>
      </c>
      <c r="N35" s="596">
        <f>M35</f>
        <v>0</v>
      </c>
      <c r="O35" s="508"/>
    </row>
    <row r="36" spans="2:15" s="56" customFormat="1" ht="15">
      <c r="B36" s="5"/>
      <c r="C36" s="597"/>
      <c r="D36" s="74" t="s">
        <v>52</v>
      </c>
      <c r="E36" s="529" t="s">
        <v>240</v>
      </c>
      <c r="F36" s="529"/>
      <c r="G36" s="598"/>
      <c r="H36" s="570" t="s">
        <v>242</v>
      </c>
      <c r="I36" s="563">
        <f>'3.Inputs'!G40</f>
        <v>130</v>
      </c>
      <c r="J36" s="564">
        <f>'3.Inputs'!H40</f>
        <v>130</v>
      </c>
      <c r="K36" s="564">
        <f>'3.Inputs'!I40</f>
        <v>130</v>
      </c>
      <c r="L36" s="564">
        <f>'3.Inputs'!J40</f>
        <v>130</v>
      </c>
      <c r="M36" s="564">
        <f>'3.Inputs'!K40</f>
        <v>130</v>
      </c>
      <c r="N36" s="565">
        <f>'3.Inputs'!L40</f>
        <v>130</v>
      </c>
      <c r="O36" s="508"/>
    </row>
    <row r="37" spans="2:15" s="56" customFormat="1" ht="15.75" thickBot="1">
      <c r="B37" s="5"/>
      <c r="C37" s="599"/>
      <c r="D37" s="600"/>
      <c r="E37" s="601" t="s">
        <v>241</v>
      </c>
      <c r="F37" s="601"/>
      <c r="G37" s="602"/>
      <c r="H37" s="603" t="s">
        <v>243</v>
      </c>
      <c r="I37" s="604">
        <f aca="true" t="shared" si="6" ref="I37:N37">I36*I35</f>
        <v>0</v>
      </c>
      <c r="J37" s="605">
        <f t="shared" si="6"/>
        <v>0</v>
      </c>
      <c r="K37" s="605">
        <f t="shared" si="6"/>
        <v>0</v>
      </c>
      <c r="L37" s="605">
        <f t="shared" si="6"/>
        <v>0</v>
      </c>
      <c r="M37" s="605">
        <f t="shared" si="6"/>
        <v>0</v>
      </c>
      <c r="N37" s="606">
        <f t="shared" si="6"/>
        <v>0</v>
      </c>
      <c r="O37" s="508"/>
    </row>
    <row r="38" spans="2:15" s="56" customFormat="1" ht="15.75" thickBot="1">
      <c r="B38" s="5"/>
      <c r="C38" s="515"/>
      <c r="D38" s="509"/>
      <c r="E38" s="86"/>
      <c r="F38" s="86"/>
      <c r="G38" s="86"/>
      <c r="H38" s="510"/>
      <c r="I38" s="511"/>
      <c r="J38" s="511"/>
      <c r="K38" s="511"/>
      <c r="L38" s="511"/>
      <c r="M38" s="511"/>
      <c r="N38" s="511"/>
      <c r="O38" s="508"/>
    </row>
    <row r="39" spans="2:15" s="56" customFormat="1" ht="30">
      <c r="B39" s="5"/>
      <c r="C39" s="607" t="s">
        <v>131</v>
      </c>
      <c r="D39" s="608"/>
      <c r="E39" s="609" t="s">
        <v>178</v>
      </c>
      <c r="F39" s="522"/>
      <c r="G39" s="593"/>
      <c r="H39" s="523" t="s">
        <v>246</v>
      </c>
      <c r="I39" s="594">
        <f>SUM(I33,I26,I19)</f>
        <v>43.6</v>
      </c>
      <c r="J39" s="595">
        <f>J19+J26+J33</f>
        <v>43.6</v>
      </c>
      <c r="K39" s="595">
        <f>K19+K26+K33</f>
        <v>43.6</v>
      </c>
      <c r="L39" s="595">
        <f>L19+L26+L33</f>
        <v>43.6</v>
      </c>
      <c r="M39" s="595">
        <f>M19+M26+M33</f>
        <v>43.6</v>
      </c>
      <c r="N39" s="596">
        <f>N19+N26+N33</f>
        <v>43.6</v>
      </c>
      <c r="O39" s="508"/>
    </row>
    <row r="40" spans="2:15" s="621" customFormat="1" ht="30.75" thickBot="1">
      <c r="B40" s="610"/>
      <c r="C40" s="611"/>
      <c r="D40" s="612"/>
      <c r="E40" s="613" t="s">
        <v>268</v>
      </c>
      <c r="F40" s="614"/>
      <c r="G40" s="615"/>
      <c r="H40" s="616" t="s">
        <v>245</v>
      </c>
      <c r="I40" s="617">
        <f aca="true" t="shared" si="7" ref="I40:N40">SUM(I16,I23,I30,I37)</f>
        <v>2448</v>
      </c>
      <c r="J40" s="618">
        <f t="shared" si="7"/>
        <v>2448</v>
      </c>
      <c r="K40" s="618">
        <f t="shared" si="7"/>
        <v>2448</v>
      </c>
      <c r="L40" s="618">
        <f t="shared" si="7"/>
        <v>2448</v>
      </c>
      <c r="M40" s="618">
        <f t="shared" si="7"/>
        <v>2448</v>
      </c>
      <c r="N40" s="619">
        <f t="shared" si="7"/>
        <v>2448</v>
      </c>
      <c r="O40" s="620"/>
    </row>
    <row r="41" spans="2:15" s="56" customFormat="1" ht="22.5" customHeight="1" thickBot="1">
      <c r="B41" s="5"/>
      <c r="C41" s="622"/>
      <c r="D41" s="623"/>
      <c r="E41" s="624"/>
      <c r="F41" s="624"/>
      <c r="G41" s="624"/>
      <c r="H41" s="625"/>
      <c r="I41" s="548"/>
      <c r="J41" s="548"/>
      <c r="K41" s="548"/>
      <c r="L41" s="548"/>
      <c r="M41" s="548"/>
      <c r="N41" s="548"/>
      <c r="O41" s="508"/>
    </row>
    <row r="42" spans="2:15" s="56" customFormat="1" ht="22.5" customHeight="1" thickBot="1" thickTop="1">
      <c r="B42" s="5"/>
      <c r="C42" s="516"/>
      <c r="D42" s="549"/>
      <c r="E42" s="550"/>
      <c r="F42" s="550"/>
      <c r="G42" s="550"/>
      <c r="H42" s="551"/>
      <c r="I42" s="552"/>
      <c r="J42" s="552"/>
      <c r="K42" s="552"/>
      <c r="L42" s="552"/>
      <c r="M42" s="552"/>
      <c r="N42" s="552"/>
      <c r="O42" s="508"/>
    </row>
    <row r="43" spans="2:15" s="56" customFormat="1" ht="15.75" customHeight="1" thickBot="1">
      <c r="B43" s="5"/>
      <c r="C43" s="626" t="s">
        <v>130</v>
      </c>
      <c r="D43" s="83" t="s">
        <v>261</v>
      </c>
      <c r="E43" s="627" t="s">
        <v>120</v>
      </c>
      <c r="F43" s="628"/>
      <c r="G43" s="629"/>
      <c r="H43" s="630"/>
      <c r="I43" s="631">
        <f aca="true" t="shared" si="8" ref="I43:N43">I10</f>
        <v>21</v>
      </c>
      <c r="J43" s="632">
        <f t="shared" si="8"/>
        <v>21</v>
      </c>
      <c r="K43" s="632">
        <f t="shared" si="8"/>
        <v>21</v>
      </c>
      <c r="L43" s="632">
        <f t="shared" si="8"/>
        <v>21</v>
      </c>
      <c r="M43" s="632">
        <f t="shared" si="8"/>
        <v>21</v>
      </c>
      <c r="N43" s="633">
        <f t="shared" si="8"/>
        <v>21</v>
      </c>
      <c r="O43" s="508"/>
    </row>
    <row r="44" spans="2:15" s="56" customFormat="1" ht="15.75" thickBot="1">
      <c r="B44" s="5"/>
      <c r="C44" s="634"/>
      <c r="D44" s="509"/>
      <c r="E44" s="550"/>
      <c r="F44" s="550"/>
      <c r="G44" s="550"/>
      <c r="H44" s="551"/>
      <c r="I44" s="635"/>
      <c r="J44" s="635"/>
      <c r="K44" s="635"/>
      <c r="L44" s="635"/>
      <c r="M44" s="635"/>
      <c r="N44" s="635"/>
      <c r="O44" s="508"/>
    </row>
    <row r="45" spans="2:15" s="56" customFormat="1" ht="15">
      <c r="B45" s="5"/>
      <c r="C45" s="636"/>
      <c r="D45" s="637"/>
      <c r="E45" s="288" t="s">
        <v>121</v>
      </c>
      <c r="F45" s="289"/>
      <c r="G45" s="290"/>
      <c r="H45" s="638" t="s">
        <v>156</v>
      </c>
      <c r="I45" s="639">
        <f>'3.Inputs'!G55</f>
        <v>150</v>
      </c>
      <c r="J45" s="640">
        <v>0</v>
      </c>
      <c r="K45" s="640">
        <v>0</v>
      </c>
      <c r="L45" s="640">
        <v>0</v>
      </c>
      <c r="M45" s="640">
        <v>0</v>
      </c>
      <c r="N45" s="641">
        <v>0</v>
      </c>
      <c r="O45" s="508"/>
    </row>
    <row r="46" spans="2:15" s="56" customFormat="1" ht="15">
      <c r="B46" s="5"/>
      <c r="C46" s="636"/>
      <c r="D46" s="528"/>
      <c r="E46" s="291" t="s">
        <v>129</v>
      </c>
      <c r="F46" s="292"/>
      <c r="G46" s="293"/>
      <c r="H46" s="535" t="s">
        <v>157</v>
      </c>
      <c r="I46" s="642">
        <f>AVERAGE('6.Assumptions'!$D$76:$D$79)</f>
        <v>100</v>
      </c>
      <c r="J46" s="643">
        <v>0</v>
      </c>
      <c r="K46" s="643">
        <v>0</v>
      </c>
      <c r="L46" s="643">
        <v>0</v>
      </c>
      <c r="M46" s="643">
        <v>0</v>
      </c>
      <c r="N46" s="644">
        <v>0</v>
      </c>
      <c r="O46" s="508"/>
    </row>
    <row r="47" spans="2:15" s="56" customFormat="1" ht="15">
      <c r="B47" s="5"/>
      <c r="C47" s="636"/>
      <c r="D47" s="528"/>
      <c r="E47" s="291" t="s">
        <v>122</v>
      </c>
      <c r="F47" s="292"/>
      <c r="G47" s="293"/>
      <c r="H47" s="535" t="s">
        <v>158</v>
      </c>
      <c r="I47" s="642">
        <f>'3.Inputs'!G59</f>
        <v>0</v>
      </c>
      <c r="J47" s="643">
        <v>0</v>
      </c>
      <c r="K47" s="643">
        <v>0</v>
      </c>
      <c r="L47" s="643">
        <v>0</v>
      </c>
      <c r="M47" s="643">
        <v>0</v>
      </c>
      <c r="N47" s="644">
        <v>0</v>
      </c>
      <c r="O47" s="508"/>
    </row>
    <row r="48" spans="2:15" s="56" customFormat="1" ht="15">
      <c r="B48" s="5"/>
      <c r="C48" s="636"/>
      <c r="D48" s="528"/>
      <c r="E48" s="119" t="s">
        <v>136</v>
      </c>
      <c r="F48" s="120"/>
      <c r="G48" s="121"/>
      <c r="H48" s="535" t="s">
        <v>159</v>
      </c>
      <c r="I48" s="642">
        <f>'3.Inputs'!G57</f>
        <v>200</v>
      </c>
      <c r="J48" s="643">
        <v>0</v>
      </c>
      <c r="K48" s="643">
        <v>0</v>
      </c>
      <c r="L48" s="643">
        <v>0</v>
      </c>
      <c r="M48" s="643">
        <v>0</v>
      </c>
      <c r="N48" s="644">
        <v>0</v>
      </c>
      <c r="O48" s="508"/>
    </row>
    <row r="49" spans="2:15" s="56" customFormat="1" ht="15">
      <c r="B49" s="5"/>
      <c r="C49" s="636"/>
      <c r="D49" s="528"/>
      <c r="E49" s="291" t="s">
        <v>123</v>
      </c>
      <c r="F49" s="292"/>
      <c r="G49" s="293"/>
      <c r="H49" s="535" t="s">
        <v>160</v>
      </c>
      <c r="I49" s="642">
        <f>'3.Inputs'!G58</f>
        <v>30</v>
      </c>
      <c r="J49" s="643">
        <v>0</v>
      </c>
      <c r="K49" s="643">
        <v>0</v>
      </c>
      <c r="L49" s="643">
        <v>0</v>
      </c>
      <c r="M49" s="643">
        <v>0</v>
      </c>
      <c r="N49" s="644">
        <v>0</v>
      </c>
      <c r="O49" s="508"/>
    </row>
    <row r="50" spans="2:15" s="56" customFormat="1" ht="30.75" thickBot="1">
      <c r="B50" s="5"/>
      <c r="C50" s="636"/>
      <c r="D50" s="528"/>
      <c r="E50" s="645" t="s">
        <v>137</v>
      </c>
      <c r="F50" s="534"/>
      <c r="G50" s="646"/>
      <c r="H50" s="535" t="s">
        <v>163</v>
      </c>
      <c r="I50" s="642">
        <f aca="true" t="shared" si="9" ref="I50:N50">SUM(I49,I47,I46,I45)*I10</f>
        <v>5880</v>
      </c>
      <c r="J50" s="643">
        <f t="shared" si="9"/>
        <v>0</v>
      </c>
      <c r="K50" s="643">
        <f t="shared" si="9"/>
        <v>0</v>
      </c>
      <c r="L50" s="643">
        <f t="shared" si="9"/>
        <v>0</v>
      </c>
      <c r="M50" s="643">
        <f t="shared" si="9"/>
        <v>0</v>
      </c>
      <c r="N50" s="644">
        <f t="shared" si="9"/>
        <v>0</v>
      </c>
      <c r="O50" s="508"/>
    </row>
    <row r="51" spans="2:15" s="56" customFormat="1" ht="15">
      <c r="B51" s="5"/>
      <c r="C51" s="636"/>
      <c r="D51" s="72" t="s">
        <v>281</v>
      </c>
      <c r="E51" s="291" t="s">
        <v>248</v>
      </c>
      <c r="F51" s="292"/>
      <c r="G51" s="293"/>
      <c r="H51" s="535" t="s">
        <v>161</v>
      </c>
      <c r="I51" s="647">
        <f>'3.Inputs'!E18*'3.Inputs'!E24+'3.Inputs'!F18*'3.Inputs'!F24+'3.Inputs'!G18*'3.Inputs'!G24+'3.Inputs'!H18*'3.Inputs'!H24+'3.Inputs'!I18*'3.Inputs'!I24+'3.Inputs'!J18*'3.Inputs'!J24+'3.Inputs'!K18*'3.Inputs'!K24+'3.Inputs'!L18*'3.Inputs'!L24+'3.Inputs'!M18*'3.Inputs'!M24+'3.Inputs'!N18*'3.Inputs'!N24</f>
        <v>6</v>
      </c>
      <c r="J51" s="648">
        <f aca="true" t="shared" si="10" ref="J51:N52">I51</f>
        <v>6</v>
      </c>
      <c r="K51" s="648">
        <f t="shared" si="10"/>
        <v>6</v>
      </c>
      <c r="L51" s="648">
        <f t="shared" si="10"/>
        <v>6</v>
      </c>
      <c r="M51" s="648">
        <f t="shared" si="10"/>
        <v>6</v>
      </c>
      <c r="N51" s="649">
        <f t="shared" si="10"/>
        <v>6</v>
      </c>
      <c r="O51" s="508"/>
    </row>
    <row r="52" spans="2:15" s="56" customFormat="1" ht="15.75" thickBot="1">
      <c r="B52" s="5"/>
      <c r="C52" s="636"/>
      <c r="D52" s="74" t="s">
        <v>279</v>
      </c>
      <c r="E52" s="291" t="s">
        <v>124</v>
      </c>
      <c r="F52" s="292"/>
      <c r="G52" s="293"/>
      <c r="H52" s="535" t="s">
        <v>162</v>
      </c>
      <c r="I52" s="650">
        <f>'6.Assumptions'!$D$60</f>
        <v>0</v>
      </c>
      <c r="J52" s="651">
        <f t="shared" si="10"/>
        <v>0</v>
      </c>
      <c r="K52" s="651">
        <f t="shared" si="10"/>
        <v>0</v>
      </c>
      <c r="L52" s="651">
        <f t="shared" si="10"/>
        <v>0</v>
      </c>
      <c r="M52" s="651">
        <f t="shared" si="10"/>
        <v>0</v>
      </c>
      <c r="N52" s="652">
        <f t="shared" si="10"/>
        <v>0</v>
      </c>
      <c r="O52" s="508"/>
    </row>
    <row r="53" spans="2:15" s="56" customFormat="1" ht="31.5" thickBot="1" thickTop="1">
      <c r="B53" s="5"/>
      <c r="C53" s="636"/>
      <c r="D53" s="600"/>
      <c r="E53" s="613" t="s">
        <v>135</v>
      </c>
      <c r="F53" s="653"/>
      <c r="G53" s="654"/>
      <c r="H53" s="540" t="s">
        <v>164</v>
      </c>
      <c r="I53" s="655">
        <f aca="true" t="shared" si="11" ref="I53:N53">I52*I51*I8*I9</f>
        <v>0</v>
      </c>
      <c r="J53" s="656">
        <f t="shared" si="11"/>
        <v>0</v>
      </c>
      <c r="K53" s="656">
        <f t="shared" si="11"/>
        <v>0</v>
      </c>
      <c r="L53" s="656">
        <f t="shared" si="11"/>
        <v>0</v>
      </c>
      <c r="M53" s="656">
        <f t="shared" si="11"/>
        <v>0</v>
      </c>
      <c r="N53" s="657">
        <f t="shared" si="11"/>
        <v>0</v>
      </c>
      <c r="O53" s="508"/>
    </row>
    <row r="54" spans="2:15" s="56" customFormat="1" ht="15.75" thickBot="1">
      <c r="B54" s="5"/>
      <c r="C54" s="634"/>
      <c r="D54" s="509"/>
      <c r="E54" s="515"/>
      <c r="F54" s="515"/>
      <c r="G54" s="515"/>
      <c r="H54" s="510"/>
      <c r="I54" s="658"/>
      <c r="J54" s="658"/>
      <c r="K54" s="658"/>
      <c r="L54" s="658"/>
      <c r="M54" s="658"/>
      <c r="N54" s="658"/>
      <c r="O54" s="508"/>
    </row>
    <row r="55" spans="2:15" s="56" customFormat="1" ht="30.75" thickBot="1">
      <c r="B55" s="5"/>
      <c r="C55" s="636"/>
      <c r="D55" s="659"/>
      <c r="E55" s="660" t="s">
        <v>134</v>
      </c>
      <c r="F55" s="661"/>
      <c r="G55" s="662"/>
      <c r="H55" s="663" t="s">
        <v>165</v>
      </c>
      <c r="I55" s="664">
        <f aca="true" t="shared" si="12" ref="I55:N55">SUM(I53,I50,I48)</f>
        <v>6080</v>
      </c>
      <c r="J55" s="665">
        <f t="shared" si="12"/>
        <v>0</v>
      </c>
      <c r="K55" s="665">
        <f t="shared" si="12"/>
        <v>0</v>
      </c>
      <c r="L55" s="665">
        <f t="shared" si="12"/>
        <v>0</v>
      </c>
      <c r="M55" s="665">
        <f t="shared" si="12"/>
        <v>0</v>
      </c>
      <c r="N55" s="666">
        <f t="shared" si="12"/>
        <v>0</v>
      </c>
      <c r="O55" s="508"/>
    </row>
    <row r="56" spans="2:15" s="56" customFormat="1" ht="22.5" customHeight="1" thickBot="1">
      <c r="B56" s="5"/>
      <c r="C56" s="544"/>
      <c r="D56" s="545"/>
      <c r="E56" s="546"/>
      <c r="F56" s="546"/>
      <c r="G56" s="546"/>
      <c r="H56" s="547"/>
      <c r="I56" s="667"/>
      <c r="J56" s="667"/>
      <c r="K56" s="667"/>
      <c r="L56" s="667"/>
      <c r="M56" s="667"/>
      <c r="N56" s="667"/>
      <c r="O56" s="508"/>
    </row>
    <row r="57" spans="2:15" s="56" customFormat="1" ht="22.5" customHeight="1" thickBot="1" thickTop="1">
      <c r="B57" s="5"/>
      <c r="C57" s="516"/>
      <c r="D57" s="549"/>
      <c r="E57" s="550"/>
      <c r="F57" s="550"/>
      <c r="G57" s="550"/>
      <c r="H57" s="551"/>
      <c r="I57" s="552"/>
      <c r="J57" s="552"/>
      <c r="K57" s="552"/>
      <c r="L57" s="552"/>
      <c r="M57" s="552"/>
      <c r="N57" s="552"/>
      <c r="O57" s="508"/>
    </row>
    <row r="58" spans="2:15" s="56" customFormat="1" ht="15">
      <c r="B58" s="5"/>
      <c r="C58" s="626" t="s">
        <v>148</v>
      </c>
      <c r="D58" s="76" t="s">
        <v>154</v>
      </c>
      <c r="E58" s="288" t="s">
        <v>142</v>
      </c>
      <c r="F58" s="289"/>
      <c r="G58" s="290"/>
      <c r="H58" s="668" t="s">
        <v>166</v>
      </c>
      <c r="I58" s="639">
        <f aca="true" t="shared" si="13" ref="I58:N58">-I55</f>
        <v>-6080</v>
      </c>
      <c r="J58" s="640">
        <f t="shared" si="13"/>
        <v>0</v>
      </c>
      <c r="K58" s="640">
        <f t="shared" si="13"/>
        <v>0</v>
      </c>
      <c r="L58" s="640">
        <f t="shared" si="13"/>
        <v>0</v>
      </c>
      <c r="M58" s="640">
        <f t="shared" si="13"/>
        <v>0</v>
      </c>
      <c r="N58" s="641">
        <f t="shared" si="13"/>
        <v>0</v>
      </c>
      <c r="O58" s="508"/>
    </row>
    <row r="59" spans="2:15" s="56" customFormat="1" ht="15.75" thickBot="1">
      <c r="B59" s="5"/>
      <c r="C59" s="634"/>
      <c r="D59" s="669"/>
      <c r="E59" s="291" t="s">
        <v>132</v>
      </c>
      <c r="F59" s="292"/>
      <c r="G59" s="293"/>
      <c r="H59" s="670" t="s">
        <v>167</v>
      </c>
      <c r="I59" s="650">
        <v>0</v>
      </c>
      <c r="J59" s="651">
        <f>J40</f>
        <v>2448</v>
      </c>
      <c r="K59" s="651">
        <f>K40</f>
        <v>2448</v>
      </c>
      <c r="L59" s="651">
        <f>L40</f>
        <v>2448</v>
      </c>
      <c r="M59" s="651">
        <f>M40</f>
        <v>2448</v>
      </c>
      <c r="N59" s="652">
        <f>N40</f>
        <v>2448</v>
      </c>
      <c r="O59" s="508"/>
    </row>
    <row r="60" spans="2:15" s="56" customFormat="1" ht="15.75" thickTop="1">
      <c r="B60" s="5"/>
      <c r="C60" s="634"/>
      <c r="D60" s="669"/>
      <c r="E60" s="291" t="s">
        <v>141</v>
      </c>
      <c r="F60" s="292"/>
      <c r="G60" s="293"/>
      <c r="H60" s="670" t="s">
        <v>168</v>
      </c>
      <c r="I60" s="671">
        <f aca="true" t="shared" si="14" ref="I60:N60">I59+I58</f>
        <v>-6080</v>
      </c>
      <c r="J60" s="672">
        <f t="shared" si="14"/>
        <v>2448</v>
      </c>
      <c r="K60" s="672">
        <f t="shared" si="14"/>
        <v>2448</v>
      </c>
      <c r="L60" s="672">
        <f t="shared" si="14"/>
        <v>2448</v>
      </c>
      <c r="M60" s="672">
        <f t="shared" si="14"/>
        <v>2448</v>
      </c>
      <c r="N60" s="673">
        <f t="shared" si="14"/>
        <v>2448</v>
      </c>
      <c r="O60" s="508"/>
    </row>
    <row r="61" spans="2:15" s="56" customFormat="1" ht="15.75" thickBot="1">
      <c r="B61" s="5"/>
      <c r="C61" s="634"/>
      <c r="D61" s="77" t="s">
        <v>40</v>
      </c>
      <c r="E61" s="613" t="s">
        <v>143</v>
      </c>
      <c r="F61" s="653"/>
      <c r="G61" s="654"/>
      <c r="H61" s="674" t="s">
        <v>169</v>
      </c>
      <c r="I61" s="675">
        <f>I60</f>
        <v>-6080</v>
      </c>
      <c r="J61" s="676">
        <f>J60+I61</f>
        <v>-3632</v>
      </c>
      <c r="K61" s="676">
        <f>K60+J61</f>
        <v>-1184</v>
      </c>
      <c r="L61" s="676">
        <f>L60+K61</f>
        <v>1264</v>
      </c>
      <c r="M61" s="676">
        <f>M60+L61</f>
        <v>3712</v>
      </c>
      <c r="N61" s="677">
        <f>N60+M61</f>
        <v>6160</v>
      </c>
      <c r="O61" s="508"/>
    </row>
    <row r="62" spans="2:15" s="56" customFormat="1" ht="15.75" thickBot="1">
      <c r="B62" s="5"/>
      <c r="C62" s="634"/>
      <c r="D62" s="509"/>
      <c r="E62" s="550"/>
      <c r="F62" s="550"/>
      <c r="G62" s="550"/>
      <c r="H62" s="551"/>
      <c r="I62" s="678"/>
      <c r="J62" s="678"/>
      <c r="K62" s="678"/>
      <c r="L62" s="678"/>
      <c r="M62" s="678"/>
      <c r="N62" s="678"/>
      <c r="O62" s="508"/>
    </row>
    <row r="63" spans="2:15" s="56" customFormat="1" ht="15">
      <c r="B63" s="5"/>
      <c r="C63" s="634"/>
      <c r="D63" s="78" t="s">
        <v>39</v>
      </c>
      <c r="E63" s="288" t="s">
        <v>133</v>
      </c>
      <c r="F63" s="289"/>
      <c r="G63" s="290"/>
      <c r="H63" s="668" t="s">
        <v>170</v>
      </c>
      <c r="I63" s="679">
        <v>0</v>
      </c>
      <c r="J63" s="680">
        <f>'6.Assumptions'!G26</f>
        <v>0.013</v>
      </c>
      <c r="K63" s="680">
        <f>'6.Assumptions'!H26</f>
        <v>0.0169</v>
      </c>
      <c r="L63" s="680">
        <f>'6.Assumptions'!I26</f>
        <v>0.0207</v>
      </c>
      <c r="M63" s="680">
        <f>'6.Assumptions'!J26</f>
        <v>0.0235</v>
      </c>
      <c r="N63" s="681">
        <f>'6.Assumptions'!K26</f>
        <v>0.0262</v>
      </c>
      <c r="O63" s="508"/>
    </row>
    <row r="64" spans="2:15" s="56" customFormat="1" ht="15.75" thickBot="1">
      <c r="B64" s="5"/>
      <c r="C64" s="634"/>
      <c r="D64" s="669"/>
      <c r="E64" s="291" t="s">
        <v>144</v>
      </c>
      <c r="F64" s="292"/>
      <c r="G64" s="293"/>
      <c r="H64" s="670" t="s">
        <v>171</v>
      </c>
      <c r="I64" s="650">
        <f>I60/(1+$I$63)</f>
        <v>-6080</v>
      </c>
      <c r="J64" s="651">
        <f>J60/((1+$J$63)*(1+$I$63))</f>
        <v>2416.5844027640674</v>
      </c>
      <c r="K64" s="651">
        <f>K60/((1+$K$63)*(1+$J$63)*(1+$I$63))</f>
        <v>2376.422856489397</v>
      </c>
      <c r="L64" s="651">
        <f>L60/((1+$L$63)*(1+$K$63)*(1+$J$63)*(1+$I$63))</f>
        <v>2328.2285260011727</v>
      </c>
      <c r="M64" s="651">
        <f>M60/((1+$M$63)*(1+$L$63)*(1+$K$63)*(1+$I$63))</f>
        <v>2304.3434263206523</v>
      </c>
      <c r="N64" s="652">
        <f>N60/((1+$N$63)*(1+$M$63)*(1+$L$63)*(1+$K$63)*(1+$J$63)*(1+$I$63))</f>
        <v>2216.6940149530024</v>
      </c>
      <c r="O64" s="508"/>
    </row>
    <row r="65" spans="2:15" s="56" customFormat="1" ht="16.5" thickBot="1" thickTop="1">
      <c r="B65" s="5"/>
      <c r="C65" s="634"/>
      <c r="D65" s="682"/>
      <c r="E65" s="613" t="s">
        <v>145</v>
      </c>
      <c r="F65" s="653"/>
      <c r="G65" s="654"/>
      <c r="H65" s="683" t="s">
        <v>172</v>
      </c>
      <c r="I65" s="655">
        <f>I61/(1+$I$63)</f>
        <v>-6080</v>
      </c>
      <c r="J65" s="656">
        <f>J61/((1+$J$63)*(1+$I$63))</f>
        <v>-3585.3899308983223</v>
      </c>
      <c r="K65" s="656">
        <f>K61/((1+$K$63)*(1+$J$63)*(1+$I$63))</f>
        <v>-1149.3809894131723</v>
      </c>
      <c r="L65" s="656">
        <f>L61/((1+$L$63)*(1+$K$63)*(1+$J$63)*(1+$I$63))</f>
        <v>1202.1572127718473</v>
      </c>
      <c r="M65" s="656">
        <f>M61/((1+$M$63)*(1+$L$63)*(1+$K$63)*(1+$I$63))</f>
        <v>3494.167809845695</v>
      </c>
      <c r="N65" s="657">
        <f>N61/((1+$N$63)*(1+$M$63)*(1+$L$63)*(1+$K$63)*(1+$J$63)*(1+$I$63))</f>
        <v>5577.955527822914</v>
      </c>
      <c r="O65" s="508"/>
    </row>
    <row r="66" spans="2:15" s="1" customFormat="1" ht="15.75" thickBot="1">
      <c r="B66" s="424"/>
      <c r="C66" s="634"/>
      <c r="D66" s="549"/>
      <c r="E66" s="550"/>
      <c r="F66" s="550"/>
      <c r="G66" s="550"/>
      <c r="H66" s="551"/>
      <c r="I66" s="678"/>
      <c r="J66" s="678"/>
      <c r="K66" s="678"/>
      <c r="L66" s="678"/>
      <c r="M66" s="678"/>
      <c r="N66" s="678"/>
      <c r="O66" s="684"/>
    </row>
    <row r="67" spans="2:15" s="1" customFormat="1" ht="15">
      <c r="B67" s="424"/>
      <c r="C67" s="634"/>
      <c r="D67" s="549"/>
      <c r="E67" s="550"/>
      <c r="F67" s="685" t="s">
        <v>138</v>
      </c>
      <c r="G67" s="686"/>
      <c r="H67" s="687">
        <f>SUM(I60:N60)</f>
        <v>6160</v>
      </c>
      <c r="I67" s="678"/>
      <c r="J67" s="635"/>
      <c r="K67" s="678"/>
      <c r="L67" s="678"/>
      <c r="M67" s="678"/>
      <c r="N67" s="678"/>
      <c r="O67" s="684"/>
    </row>
    <row r="68" spans="2:15" s="1" customFormat="1" ht="15">
      <c r="B68" s="424"/>
      <c r="C68" s="634"/>
      <c r="D68" s="549"/>
      <c r="E68" s="550"/>
      <c r="F68" s="688" t="s">
        <v>139</v>
      </c>
      <c r="G68" s="689"/>
      <c r="H68" s="690">
        <f>IRR(I60:N60,0.1)</f>
        <v>0.28986216916788854</v>
      </c>
      <c r="I68" s="678"/>
      <c r="J68" s="678"/>
      <c r="K68" s="678"/>
      <c r="L68" s="678"/>
      <c r="M68" s="678"/>
      <c r="N68" s="678"/>
      <c r="O68" s="684"/>
    </row>
    <row r="69" spans="2:15" s="1" customFormat="1" ht="15.75" thickBot="1">
      <c r="B69" s="424"/>
      <c r="C69" s="634"/>
      <c r="D69" s="549"/>
      <c r="E69" s="550"/>
      <c r="F69" s="691" t="s">
        <v>140</v>
      </c>
      <c r="G69" s="692"/>
      <c r="H69" s="693">
        <f>-I58/J59</f>
        <v>2.4836601307189543</v>
      </c>
      <c r="I69" s="678"/>
      <c r="J69" s="678"/>
      <c r="K69" s="678"/>
      <c r="L69" s="678"/>
      <c r="M69" s="678"/>
      <c r="N69" s="678"/>
      <c r="O69" s="684"/>
    </row>
    <row r="70" spans="2:15" s="1" customFormat="1" ht="15.75" thickBot="1">
      <c r="B70" s="424"/>
      <c r="C70" s="634"/>
      <c r="D70" s="549"/>
      <c r="E70" s="550"/>
      <c r="F70" s="550"/>
      <c r="G70" s="550"/>
      <c r="H70" s="551"/>
      <c r="I70" s="678"/>
      <c r="J70" s="678"/>
      <c r="K70" s="678"/>
      <c r="L70" s="678"/>
      <c r="M70" s="678"/>
      <c r="N70" s="678"/>
      <c r="O70" s="684"/>
    </row>
    <row r="71" spans="2:15" s="1" customFormat="1" ht="30">
      <c r="B71" s="424"/>
      <c r="C71" s="634"/>
      <c r="D71" s="694"/>
      <c r="E71" s="695" t="s">
        <v>146</v>
      </c>
      <c r="F71" s="696"/>
      <c r="G71" s="697"/>
      <c r="H71" s="638" t="s">
        <v>173</v>
      </c>
      <c r="I71" s="698">
        <f aca="true" t="shared" si="15" ref="I71:N71">I60/((1+$H$68)^(COLUMN(I60)-COLUMN($I$60)))</f>
        <v>-6080</v>
      </c>
      <c r="J71" s="699">
        <f t="shared" si="15"/>
        <v>1897.877198444579</v>
      </c>
      <c r="K71" s="699">
        <f t="shared" si="15"/>
        <v>1471.3798449247734</v>
      </c>
      <c r="L71" s="699">
        <f t="shared" si="15"/>
        <v>1140.7264125545948</v>
      </c>
      <c r="M71" s="699">
        <f t="shared" si="15"/>
        <v>884.3785327005105</v>
      </c>
      <c r="N71" s="641">
        <f t="shared" si="15"/>
        <v>685.63801144043</v>
      </c>
      <c r="O71" s="684"/>
    </row>
    <row r="72" spans="2:15" s="1" customFormat="1" ht="15.75" thickBot="1">
      <c r="B72" s="424"/>
      <c r="C72" s="700"/>
      <c r="D72" s="701"/>
      <c r="E72" s="702" t="s">
        <v>147</v>
      </c>
      <c r="F72" s="653"/>
      <c r="G72" s="654"/>
      <c r="H72" s="540" t="s">
        <v>174</v>
      </c>
      <c r="I72" s="675">
        <f>I71</f>
        <v>-6080</v>
      </c>
      <c r="J72" s="676">
        <f>I72+J71</f>
        <v>-4182.122801555421</v>
      </c>
      <c r="K72" s="676">
        <f>J72+K71</f>
        <v>-2710.7429566306473</v>
      </c>
      <c r="L72" s="676">
        <f>K72+L71</f>
        <v>-1570.0165440760525</v>
      </c>
      <c r="M72" s="676">
        <f>L72+M71</f>
        <v>-685.638011375542</v>
      </c>
      <c r="N72" s="677">
        <f>M72+N71</f>
        <v>6.488801318482729E-08</v>
      </c>
      <c r="O72" s="684"/>
    </row>
    <row r="73" spans="2:15" s="56" customFormat="1" ht="22.5" customHeight="1" thickBot="1">
      <c r="B73" s="5"/>
      <c r="C73" s="544"/>
      <c r="D73" s="545"/>
      <c r="E73" s="546"/>
      <c r="F73" s="546"/>
      <c r="G73" s="546"/>
      <c r="H73" s="547"/>
      <c r="I73" s="667"/>
      <c r="J73" s="667"/>
      <c r="K73" s="667"/>
      <c r="L73" s="667"/>
      <c r="M73" s="667"/>
      <c r="N73" s="667"/>
      <c r="O73" s="508"/>
    </row>
    <row r="74" spans="2:15" s="56" customFormat="1" ht="22.5" customHeight="1" thickBot="1" thickTop="1">
      <c r="B74" s="5"/>
      <c r="C74" s="516"/>
      <c r="D74" s="549"/>
      <c r="E74" s="550"/>
      <c r="F74" s="550"/>
      <c r="G74" s="550"/>
      <c r="H74" s="551"/>
      <c r="I74" s="552"/>
      <c r="J74" s="552"/>
      <c r="K74" s="552"/>
      <c r="L74" s="552"/>
      <c r="M74" s="552"/>
      <c r="N74" s="552"/>
      <c r="O74" s="508"/>
    </row>
    <row r="75" spans="2:15" s="1" customFormat="1" ht="15">
      <c r="B75" s="424"/>
      <c r="C75" s="703" t="s">
        <v>153</v>
      </c>
      <c r="D75" s="79" t="s">
        <v>46</v>
      </c>
      <c r="E75" s="288" t="s">
        <v>149</v>
      </c>
      <c r="F75" s="289"/>
      <c r="G75" s="290"/>
      <c r="H75" s="704" t="s">
        <v>275</v>
      </c>
      <c r="I75" s="705">
        <f>I14*'6.Assumptions'!$D$38</f>
        <v>4560</v>
      </c>
      <c r="J75" s="706">
        <f>J14*'6.Assumptions'!$D$38</f>
        <v>4560</v>
      </c>
      <c r="K75" s="706">
        <f>K14*'6.Assumptions'!$D$38</f>
        <v>4560</v>
      </c>
      <c r="L75" s="706">
        <f>L14*'6.Assumptions'!$D$38</f>
        <v>4560</v>
      </c>
      <c r="M75" s="706">
        <f>M14*'6.Assumptions'!$D$38</f>
        <v>4560</v>
      </c>
      <c r="N75" s="707">
        <f>N14*'6.Assumptions'!$D$38</f>
        <v>4560</v>
      </c>
      <c r="O75" s="684"/>
    </row>
    <row r="76" spans="2:15" s="1" customFormat="1" ht="15">
      <c r="B76" s="424"/>
      <c r="C76" s="708"/>
      <c r="D76" s="80" t="s">
        <v>46</v>
      </c>
      <c r="E76" s="291" t="s">
        <v>150</v>
      </c>
      <c r="F76" s="292"/>
      <c r="G76" s="293"/>
      <c r="H76" s="709" t="s">
        <v>276</v>
      </c>
      <c r="I76" s="710">
        <f>I21*'6.Assumptions'!$D$39</f>
        <v>1600</v>
      </c>
      <c r="J76" s="711">
        <f>J21*'6.Assumptions'!$D$39</f>
        <v>1600</v>
      </c>
      <c r="K76" s="711">
        <f>K21*'6.Assumptions'!$D$39</f>
        <v>1600</v>
      </c>
      <c r="L76" s="711">
        <f>L21*'6.Assumptions'!$D$39</f>
        <v>1600</v>
      </c>
      <c r="M76" s="711">
        <f>M21*'6.Assumptions'!$D$39</f>
        <v>1600</v>
      </c>
      <c r="N76" s="712">
        <f>N21*'6.Assumptions'!$D$39</f>
        <v>1600</v>
      </c>
      <c r="O76" s="684"/>
    </row>
    <row r="77" spans="2:15" s="1" customFormat="1" ht="15">
      <c r="B77" s="424"/>
      <c r="C77" s="708"/>
      <c r="D77" s="80" t="s">
        <v>46</v>
      </c>
      <c r="E77" s="291" t="s">
        <v>151</v>
      </c>
      <c r="F77" s="292"/>
      <c r="G77" s="293"/>
      <c r="H77" s="709" t="s">
        <v>277</v>
      </c>
      <c r="I77" s="710">
        <f>I28*'6.Assumptions'!$D$40</f>
        <v>5600</v>
      </c>
      <c r="J77" s="711">
        <f>J28*'6.Assumptions'!$D$40</f>
        <v>5600</v>
      </c>
      <c r="K77" s="711">
        <f>K28*'6.Assumptions'!$D$40</f>
        <v>5600</v>
      </c>
      <c r="L77" s="711">
        <f>L28*'6.Assumptions'!$D$40</f>
        <v>5600</v>
      </c>
      <c r="M77" s="711">
        <f>M28*'6.Assumptions'!$D$40</f>
        <v>5600</v>
      </c>
      <c r="N77" s="712">
        <f>N28*'6.Assumptions'!$D$40</f>
        <v>5600</v>
      </c>
      <c r="O77" s="684"/>
    </row>
    <row r="78" spans="2:15" s="1" customFormat="1" ht="30.75" thickBot="1">
      <c r="B78" s="424"/>
      <c r="C78" s="708"/>
      <c r="D78" s="80" t="s">
        <v>43</v>
      </c>
      <c r="E78" s="291" t="s">
        <v>152</v>
      </c>
      <c r="F78" s="292"/>
      <c r="G78" s="293"/>
      <c r="H78" s="709" t="s">
        <v>278</v>
      </c>
      <c r="I78" s="713">
        <f>I51*I8*I9*'6.Assumptions'!$D$36</f>
        <v>12.600000000000001</v>
      </c>
      <c r="J78" s="714">
        <f>J51*J8*J9*'6.Assumptions'!$D$36</f>
        <v>12.600000000000001</v>
      </c>
      <c r="K78" s="714">
        <f>K51*K8*K9*'6.Assumptions'!$D$36</f>
        <v>12.600000000000001</v>
      </c>
      <c r="L78" s="714">
        <f>L51*L8*L9*'6.Assumptions'!$D$36</f>
        <v>12.600000000000001</v>
      </c>
      <c r="M78" s="714">
        <f>M51*M8*M9*'6.Assumptions'!$D$36</f>
        <v>12.600000000000001</v>
      </c>
      <c r="N78" s="715">
        <f>N51*N8*N9*'6.Assumptions'!$D$36</f>
        <v>12.600000000000001</v>
      </c>
      <c r="O78" s="684"/>
    </row>
    <row r="79" spans="2:15" s="1" customFormat="1" ht="30.75" thickTop="1">
      <c r="B79" s="424"/>
      <c r="C79" s="708"/>
      <c r="D79" s="716"/>
      <c r="E79" s="645" t="s">
        <v>254</v>
      </c>
      <c r="F79" s="534"/>
      <c r="G79" s="646"/>
      <c r="H79" s="717" t="s">
        <v>175</v>
      </c>
      <c r="I79" s="718">
        <f aca="true" t="shared" si="16" ref="I79:N79">SUM(I75:I77)-I78</f>
        <v>11747.4</v>
      </c>
      <c r="J79" s="719">
        <f t="shared" si="16"/>
        <v>11747.4</v>
      </c>
      <c r="K79" s="719">
        <f t="shared" si="16"/>
        <v>11747.4</v>
      </c>
      <c r="L79" s="719">
        <f t="shared" si="16"/>
        <v>11747.4</v>
      </c>
      <c r="M79" s="719">
        <f t="shared" si="16"/>
        <v>11747.4</v>
      </c>
      <c r="N79" s="720">
        <f t="shared" si="16"/>
        <v>11747.4</v>
      </c>
      <c r="O79" s="684"/>
    </row>
    <row r="80" spans="2:15" s="1" customFormat="1" ht="15.75" thickBot="1">
      <c r="B80" s="424"/>
      <c r="C80" s="721"/>
      <c r="D80" s="722"/>
      <c r="E80" s="613" t="s">
        <v>255</v>
      </c>
      <c r="F80" s="653"/>
      <c r="G80" s="654"/>
      <c r="H80" s="723" t="s">
        <v>180</v>
      </c>
      <c r="I80" s="724">
        <f>I79</f>
        <v>11747.4</v>
      </c>
      <c r="J80" s="725">
        <f>I80+J79</f>
        <v>23494.8</v>
      </c>
      <c r="K80" s="725">
        <f>J80+K79</f>
        <v>35242.2</v>
      </c>
      <c r="L80" s="725">
        <f>K80+L79</f>
        <v>46989.6</v>
      </c>
      <c r="M80" s="725">
        <f>L80+M79</f>
        <v>58737</v>
      </c>
      <c r="N80" s="726">
        <f>M80+N79</f>
        <v>70484.4</v>
      </c>
      <c r="O80" s="684"/>
    </row>
    <row r="81" spans="2:15" s="1" customFormat="1" ht="15.75" thickBot="1">
      <c r="B81" s="727"/>
      <c r="C81" s="728"/>
      <c r="D81" s="729"/>
      <c r="E81" s="728"/>
      <c r="F81" s="728"/>
      <c r="G81" s="728"/>
      <c r="H81" s="730"/>
      <c r="I81" s="731"/>
      <c r="J81" s="731"/>
      <c r="K81" s="731"/>
      <c r="L81" s="731"/>
      <c r="M81" s="731"/>
      <c r="N81" s="731"/>
      <c r="O81" s="732"/>
    </row>
    <row r="82" spans="3:15" s="1" customFormat="1" ht="15">
      <c r="C82" s="733"/>
      <c r="D82" s="734"/>
      <c r="E82" s="733"/>
      <c r="F82" s="733"/>
      <c r="G82" s="733"/>
      <c r="H82" s="735"/>
      <c r="I82" s="736"/>
      <c r="J82" s="736"/>
      <c r="K82" s="736"/>
      <c r="L82" s="736"/>
      <c r="M82" s="736"/>
      <c r="N82" s="736"/>
      <c r="O82" s="736"/>
    </row>
    <row r="83" spans="3:15" s="56" customFormat="1" ht="15">
      <c r="C83" s="737"/>
      <c r="D83" s="492"/>
      <c r="E83" s="493"/>
      <c r="F83" s="493"/>
      <c r="G83" s="493"/>
      <c r="H83" s="494"/>
      <c r="I83" s="495"/>
      <c r="J83" s="495"/>
      <c r="K83" s="495"/>
      <c r="L83" s="495"/>
      <c r="M83" s="495"/>
      <c r="N83" s="495"/>
      <c r="O83" s="496"/>
    </row>
  </sheetData>
  <sheetProtection password="E7B2" sheet="1"/>
  <mergeCells count="69">
    <mergeCell ref="E79:G79"/>
    <mergeCell ref="C3:E3"/>
    <mergeCell ref="E25:G25"/>
    <mergeCell ref="E16:G16"/>
    <mergeCell ref="E15:G15"/>
    <mergeCell ref="E14:G14"/>
    <mergeCell ref="E24:G24"/>
    <mergeCell ref="E28:G28"/>
    <mergeCell ref="E23:G23"/>
    <mergeCell ref="K3:M3"/>
    <mergeCell ref="C5:N5"/>
    <mergeCell ref="E11:G11"/>
    <mergeCell ref="E10:G10"/>
    <mergeCell ref="E9:G9"/>
    <mergeCell ref="E8:G8"/>
    <mergeCell ref="C8:C11"/>
    <mergeCell ref="F3:J3"/>
    <mergeCell ref="E22:G22"/>
    <mergeCell ref="E21:G21"/>
    <mergeCell ref="E17:G17"/>
    <mergeCell ref="E18:G18"/>
    <mergeCell ref="E19:G19"/>
    <mergeCell ref="E26:G26"/>
    <mergeCell ref="E30:G30"/>
    <mergeCell ref="E29:G29"/>
    <mergeCell ref="E35:G35"/>
    <mergeCell ref="E31:G31"/>
    <mergeCell ref="E32:G32"/>
    <mergeCell ref="E59:G59"/>
    <mergeCell ref="E58:G58"/>
    <mergeCell ref="E52:G52"/>
    <mergeCell ref="E51:G51"/>
    <mergeCell ref="E33:G33"/>
    <mergeCell ref="E40:G40"/>
    <mergeCell ref="E36:G36"/>
    <mergeCell ref="E49:G49"/>
    <mergeCell ref="E48:G48"/>
    <mergeCell ref="E47:G47"/>
    <mergeCell ref="E37:G37"/>
    <mergeCell ref="E39:G39"/>
    <mergeCell ref="F68:G68"/>
    <mergeCell ref="E72:G72"/>
    <mergeCell ref="C43:C55"/>
    <mergeCell ref="E55:G55"/>
    <mergeCell ref="E53:G53"/>
    <mergeCell ref="E50:G50"/>
    <mergeCell ref="E45:G45"/>
    <mergeCell ref="E43:G43"/>
    <mergeCell ref="E46:G46"/>
    <mergeCell ref="E76:G76"/>
    <mergeCell ref="E75:G75"/>
    <mergeCell ref="C35:C37"/>
    <mergeCell ref="C39:C40"/>
    <mergeCell ref="C58:C72"/>
    <mergeCell ref="E64:G64"/>
    <mergeCell ref="E63:G63"/>
    <mergeCell ref="E65:G65"/>
    <mergeCell ref="E61:G61"/>
    <mergeCell ref="F69:G69"/>
    <mergeCell ref="C75:C80"/>
    <mergeCell ref="F67:G67"/>
    <mergeCell ref="E71:G71"/>
    <mergeCell ref="E60:G60"/>
    <mergeCell ref="C14:C19"/>
    <mergeCell ref="C21:C26"/>
    <mergeCell ref="C28:C33"/>
    <mergeCell ref="E80:G80"/>
    <mergeCell ref="E78:G78"/>
    <mergeCell ref="E77:G77"/>
  </mergeCells>
  <hyperlinks>
    <hyperlink ref="F3:J3" location="'1.Home'!A1" display="Please review disclaimer on the home tab"/>
    <hyperlink ref="D58" location="Assump17" display="Assump17"/>
    <hyperlink ref="D8" location="Assump1" display="Assump1"/>
    <hyperlink ref="D11" location="Assump12" display="Assump12"/>
    <hyperlink ref="D15" location="Assump3" display="Assump3"/>
    <hyperlink ref="D19" location="Assump4" display="Assump4"/>
    <hyperlink ref="D22" location="Assump3" display="Assump3"/>
    <hyperlink ref="D26" location="Assump4" display="Assump4"/>
    <hyperlink ref="D29" location="Assump3" display="Assump3"/>
    <hyperlink ref="D33" location="Assump4" display="Assump4"/>
    <hyperlink ref="D36" location="Assump13" display="Assump13"/>
    <hyperlink ref="D52" location="Assump19" display="Assump19"/>
    <hyperlink ref="D61" location="Assump7" display="Assump7"/>
    <hyperlink ref="D63" location="Assump6" display="Assump6"/>
    <hyperlink ref="D75" location="Assump11" display="Assump11"/>
    <hyperlink ref="D76" location="Assump11" display="Assump11"/>
    <hyperlink ref="D77" location="Assump11" display="Assump11"/>
    <hyperlink ref="D78" location="Assump10" display="Assump10"/>
    <hyperlink ref="D10" location="Assump18" display="Assump18"/>
    <hyperlink ref="D43" location="Assump15" display="Assump15,16"/>
    <hyperlink ref="D14" location="Assump20" display="Assump20"/>
    <hyperlink ref="D21" location="Assump20" display="Assump20"/>
    <hyperlink ref="D28" location="Assump20" display="Assump20"/>
    <hyperlink ref="D35" location="Assump20" display="Assump20"/>
    <hyperlink ref="D51" location="Assump20" display="Assump20"/>
  </hyperlinks>
  <printOptions/>
  <pageMargins left="0.7" right="0.7" top="0.75" bottom="0.75" header="0.3" footer="0.3"/>
  <pageSetup horizontalDpi="1200" verticalDpi="1200" orientation="landscape" scale="48" r:id="rId1"/>
  <headerFooter>
    <oddHeader>&amp;L&amp;F&amp;R&amp;A</oddHeader>
    <oddFooter>&amp;LLast modified by analyst: &amp;D&amp;RPage &amp;P of &amp;N</oddFooter>
  </headerFooter>
  <rowBreaks count="1" manualBreakCount="1">
    <brk id="41" min="2" max="13" man="1"/>
  </rowBreaks>
</worksheet>
</file>

<file path=xl/worksheets/sheet6.xml><?xml version="1.0" encoding="utf-8"?>
<worksheet xmlns="http://schemas.openxmlformats.org/spreadsheetml/2006/main" xmlns:r="http://schemas.openxmlformats.org/officeDocument/2006/relationships">
  <dimension ref="B2:AA90"/>
  <sheetViews>
    <sheetView tabSelected="1" zoomScalePageLayoutView="0" workbookViewId="0" topLeftCell="A1">
      <selection activeCell="A1" sqref="A1"/>
    </sheetView>
  </sheetViews>
  <sheetFormatPr defaultColWidth="9.140625" defaultRowHeight="15"/>
  <cols>
    <col min="1" max="2" width="2.8515625" style="742" customWidth="1"/>
    <col min="3" max="3" width="10.57421875" style="742" customWidth="1"/>
    <col min="4" max="4" width="9.7109375" style="743" customWidth="1"/>
    <col min="5" max="5" width="20.8515625" style="742" bestFit="1" customWidth="1"/>
    <col min="6" max="11" width="14.28125" style="742" customWidth="1"/>
    <col min="12" max="13" width="11.421875" style="742" customWidth="1"/>
    <col min="14" max="14" width="14.28125" style="742" customWidth="1"/>
    <col min="15" max="15" width="2.8515625" style="742" customWidth="1"/>
    <col min="16" max="16384" width="9.140625" style="742" customWidth="1"/>
  </cols>
  <sheetData>
    <row r="1" ht="16.5" thickBot="1"/>
    <row r="2" spans="2:15" ht="15.75">
      <c r="B2" s="744"/>
      <c r="C2" s="745"/>
      <c r="D2" s="746"/>
      <c r="E2" s="745"/>
      <c r="F2" s="745"/>
      <c r="G2" s="745"/>
      <c r="H2" s="745"/>
      <c r="I2" s="745"/>
      <c r="J2" s="745"/>
      <c r="K2" s="745"/>
      <c r="L2" s="745"/>
      <c r="M2" s="745"/>
      <c r="N2" s="745"/>
      <c r="O2" s="747"/>
    </row>
    <row r="3" spans="2:15" ht="15.75">
      <c r="B3" s="748"/>
      <c r="C3" s="749" t="s">
        <v>127</v>
      </c>
      <c r="D3" s="750"/>
      <c r="E3" s="751"/>
      <c r="F3" s="163" t="s">
        <v>18</v>
      </c>
      <c r="G3" s="164"/>
      <c r="H3" s="164"/>
      <c r="I3" s="164"/>
      <c r="J3" s="165"/>
      <c r="K3" s="752" t="s">
        <v>209</v>
      </c>
      <c r="L3" s="753"/>
      <c r="M3" s="753"/>
      <c r="N3" s="754">
        <f>'1.Home'!H10</f>
        <v>40398</v>
      </c>
      <c r="O3" s="755"/>
    </row>
    <row r="4" spans="2:16" ht="16.5" thickBot="1">
      <c r="B4" s="748"/>
      <c r="C4" s="756"/>
      <c r="D4" s="757"/>
      <c r="E4" s="758"/>
      <c r="F4" s="758"/>
      <c r="G4" s="759"/>
      <c r="H4" s="759"/>
      <c r="I4" s="759"/>
      <c r="J4" s="759"/>
      <c r="K4" s="759"/>
      <c r="L4" s="759"/>
      <c r="M4" s="759"/>
      <c r="N4" s="759"/>
      <c r="O4" s="760"/>
      <c r="P4" s="761"/>
    </row>
    <row r="5" spans="2:16" ht="32.25" thickBot="1">
      <c r="B5" s="748"/>
      <c r="C5" s="762" t="s">
        <v>23</v>
      </c>
      <c r="D5" s="763"/>
      <c r="E5" s="763"/>
      <c r="F5" s="763"/>
      <c r="G5" s="763"/>
      <c r="H5" s="763"/>
      <c r="I5" s="763"/>
      <c r="J5" s="763"/>
      <c r="K5" s="763"/>
      <c r="L5" s="763"/>
      <c r="M5" s="763"/>
      <c r="N5" s="764"/>
      <c r="O5" s="760"/>
      <c r="P5" s="761"/>
    </row>
    <row r="6" spans="2:16" ht="15.75" customHeight="1">
      <c r="B6" s="748"/>
      <c r="C6" s="765" t="s">
        <v>270</v>
      </c>
      <c r="D6" s="766"/>
      <c r="E6" s="766"/>
      <c r="F6" s="766"/>
      <c r="G6" s="766"/>
      <c r="H6" s="766"/>
      <c r="I6" s="766"/>
      <c r="J6" s="766"/>
      <c r="K6" s="766"/>
      <c r="L6" s="766"/>
      <c r="M6" s="766"/>
      <c r="N6" s="767"/>
      <c r="O6" s="760"/>
      <c r="P6" s="761"/>
    </row>
    <row r="7" spans="2:16" ht="16.5" thickBot="1">
      <c r="B7" s="748"/>
      <c r="C7" s="768"/>
      <c r="D7" s="769"/>
      <c r="E7" s="769"/>
      <c r="F7" s="769"/>
      <c r="G7" s="769"/>
      <c r="H7" s="769"/>
      <c r="I7" s="769"/>
      <c r="J7" s="769"/>
      <c r="K7" s="769"/>
      <c r="L7" s="769"/>
      <c r="M7" s="769"/>
      <c r="N7" s="770"/>
      <c r="O7" s="760"/>
      <c r="P7" s="761"/>
    </row>
    <row r="8" spans="2:27" ht="16.5" thickBot="1">
      <c r="B8" s="748"/>
      <c r="C8" s="756"/>
      <c r="D8" s="32"/>
      <c r="E8" s="756"/>
      <c r="F8" s="756"/>
      <c r="G8" s="756"/>
      <c r="H8" s="756"/>
      <c r="I8" s="756"/>
      <c r="J8" s="756"/>
      <c r="K8" s="756"/>
      <c r="L8" s="756"/>
      <c r="M8" s="756"/>
      <c r="N8" s="756"/>
      <c r="O8" s="755"/>
      <c r="Q8" s="771"/>
      <c r="R8" s="772"/>
      <c r="S8" s="772"/>
      <c r="T8" s="772"/>
      <c r="U8" s="772"/>
      <c r="V8" s="773"/>
      <c r="W8" s="773"/>
      <c r="X8" s="773"/>
      <c r="Y8" s="773"/>
      <c r="Z8" s="773"/>
      <c r="AA8" s="773"/>
    </row>
    <row r="9" spans="2:21" s="782" customFormat="1" ht="15.75">
      <c r="B9" s="774"/>
      <c r="C9" s="775" t="s">
        <v>33</v>
      </c>
      <c r="D9" s="776"/>
      <c r="E9" s="777" t="s">
        <v>31</v>
      </c>
      <c r="F9" s="777"/>
      <c r="G9" s="777"/>
      <c r="H9" s="777"/>
      <c r="I9" s="777"/>
      <c r="J9" s="777"/>
      <c r="K9" s="777"/>
      <c r="L9" s="777"/>
      <c r="M9" s="777"/>
      <c r="N9" s="778"/>
      <c r="O9" s="779"/>
      <c r="P9" s="780"/>
      <c r="Q9" s="780"/>
      <c r="R9" s="781"/>
      <c r="S9" s="781"/>
      <c r="T9" s="781"/>
      <c r="U9" s="781"/>
    </row>
    <row r="10" spans="2:21" s="782" customFormat="1" ht="15.75">
      <c r="B10" s="774"/>
      <c r="C10" s="783"/>
      <c r="D10" s="784"/>
      <c r="E10" s="785"/>
      <c r="F10" s="785"/>
      <c r="G10" s="785"/>
      <c r="H10" s="785"/>
      <c r="I10" s="785"/>
      <c r="J10" s="785"/>
      <c r="K10" s="785"/>
      <c r="L10" s="785"/>
      <c r="M10" s="785"/>
      <c r="N10" s="786"/>
      <c r="O10" s="779"/>
      <c r="P10" s="780"/>
      <c r="Q10" s="780"/>
      <c r="R10" s="781"/>
      <c r="S10" s="781"/>
      <c r="T10" s="781"/>
      <c r="U10" s="781"/>
    </row>
    <row r="11" spans="2:21" s="782" customFormat="1" ht="15.75">
      <c r="B11" s="774"/>
      <c r="C11" s="783"/>
      <c r="D11" s="784"/>
      <c r="E11" s="785"/>
      <c r="F11" s="785"/>
      <c r="G11" s="785"/>
      <c r="H11" s="785"/>
      <c r="I11" s="785"/>
      <c r="J11" s="785"/>
      <c r="K11" s="785"/>
      <c r="L11" s="785"/>
      <c r="M11" s="785"/>
      <c r="N11" s="786"/>
      <c r="O11" s="779"/>
      <c r="P11" s="780"/>
      <c r="Q11" s="780"/>
      <c r="R11" s="781"/>
      <c r="S11" s="781"/>
      <c r="T11" s="781"/>
      <c r="U11" s="781"/>
    </row>
    <row r="12" spans="2:21" s="782" customFormat="1" ht="15.75">
      <c r="B12" s="774"/>
      <c r="C12" s="783" t="s">
        <v>34</v>
      </c>
      <c r="D12" s="784"/>
      <c r="E12" s="785" t="s">
        <v>32</v>
      </c>
      <c r="F12" s="785"/>
      <c r="G12" s="785"/>
      <c r="H12" s="785"/>
      <c r="I12" s="785"/>
      <c r="J12" s="785"/>
      <c r="K12" s="785"/>
      <c r="L12" s="785"/>
      <c r="M12" s="785"/>
      <c r="N12" s="786"/>
      <c r="O12" s="779"/>
      <c r="P12" s="780"/>
      <c r="Q12" s="780"/>
      <c r="R12" s="781"/>
      <c r="S12" s="781"/>
      <c r="T12" s="781"/>
      <c r="U12" s="781"/>
    </row>
    <row r="13" spans="2:21" s="782" customFormat="1" ht="15.75">
      <c r="B13" s="774"/>
      <c r="C13" s="787"/>
      <c r="D13" s="788"/>
      <c r="E13" s="789"/>
      <c r="F13" s="789"/>
      <c r="G13" s="789"/>
      <c r="H13" s="789"/>
      <c r="I13" s="789"/>
      <c r="J13" s="789"/>
      <c r="K13" s="789"/>
      <c r="L13" s="789"/>
      <c r="M13" s="789"/>
      <c r="N13" s="790"/>
      <c r="O13" s="779"/>
      <c r="P13" s="780"/>
      <c r="Q13" s="780"/>
      <c r="R13" s="781"/>
      <c r="S13" s="781"/>
      <c r="T13" s="781"/>
      <c r="U13" s="781"/>
    </row>
    <row r="14" spans="2:21" s="782" customFormat="1" ht="15.75">
      <c r="B14" s="774"/>
      <c r="C14" s="791" t="s">
        <v>35</v>
      </c>
      <c r="D14" s="792"/>
      <c r="E14" s="793" t="s">
        <v>48</v>
      </c>
      <c r="F14" s="793"/>
      <c r="G14" s="793"/>
      <c r="H14" s="793"/>
      <c r="I14" s="793"/>
      <c r="J14" s="793"/>
      <c r="K14" s="793"/>
      <c r="L14" s="793"/>
      <c r="M14" s="793"/>
      <c r="N14" s="794"/>
      <c r="O14" s="779"/>
      <c r="P14" s="780"/>
      <c r="Q14" s="780"/>
      <c r="R14" s="781"/>
      <c r="S14" s="781"/>
      <c r="T14" s="781"/>
      <c r="U14" s="781"/>
    </row>
    <row r="15" spans="2:21" s="782" customFormat="1" ht="15.75">
      <c r="B15" s="774"/>
      <c r="C15" s="795"/>
      <c r="D15" s="265">
        <v>0.52</v>
      </c>
      <c r="E15" s="796" t="s">
        <v>181</v>
      </c>
      <c r="F15" s="797"/>
      <c r="G15" s="797"/>
      <c r="H15" s="797"/>
      <c r="I15" s="797"/>
      <c r="J15" s="797"/>
      <c r="K15" s="797"/>
      <c r="L15" s="797"/>
      <c r="M15" s="797"/>
      <c r="N15" s="798"/>
      <c r="O15" s="779"/>
      <c r="P15" s="780"/>
      <c r="Q15" s="780"/>
      <c r="R15" s="781"/>
      <c r="S15" s="781"/>
      <c r="T15" s="781"/>
      <c r="U15" s="781"/>
    </row>
    <row r="16" spans="2:21" s="782" customFormat="1" ht="15.75">
      <c r="B16" s="774"/>
      <c r="C16" s="795"/>
      <c r="D16" s="265"/>
      <c r="E16" s="799"/>
      <c r="F16" s="797"/>
      <c r="G16" s="797"/>
      <c r="H16" s="797"/>
      <c r="I16" s="797"/>
      <c r="J16" s="797"/>
      <c r="K16" s="797"/>
      <c r="L16" s="797"/>
      <c r="M16" s="797"/>
      <c r="N16" s="798"/>
      <c r="O16" s="779"/>
      <c r="P16" s="780"/>
      <c r="Q16" s="780"/>
      <c r="R16" s="781"/>
      <c r="S16" s="781"/>
      <c r="T16" s="781"/>
      <c r="U16" s="781"/>
    </row>
    <row r="17" spans="2:21" s="782" customFormat="1" ht="15.75">
      <c r="B17" s="774"/>
      <c r="C17" s="795"/>
      <c r="D17" s="104">
        <v>0.25</v>
      </c>
      <c r="E17" s="800" t="s">
        <v>182</v>
      </c>
      <c r="F17" s="801"/>
      <c r="G17" s="801"/>
      <c r="H17" s="801"/>
      <c r="I17" s="801"/>
      <c r="J17" s="801"/>
      <c r="K17" s="801"/>
      <c r="L17" s="801"/>
      <c r="M17" s="801"/>
      <c r="N17" s="802"/>
      <c r="O17" s="779"/>
      <c r="P17" s="780"/>
      <c r="Q17" s="780"/>
      <c r="R17" s="781"/>
      <c r="S17" s="781"/>
      <c r="T17" s="781"/>
      <c r="U17" s="781"/>
    </row>
    <row r="18" spans="2:21" s="782" customFormat="1" ht="15.75">
      <c r="B18" s="774"/>
      <c r="C18" s="803"/>
      <c r="D18" s="105">
        <v>0.2</v>
      </c>
      <c r="E18" s="804" t="s">
        <v>183</v>
      </c>
      <c r="F18" s="805"/>
      <c r="G18" s="805"/>
      <c r="H18" s="805"/>
      <c r="I18" s="805"/>
      <c r="J18" s="805"/>
      <c r="K18" s="805"/>
      <c r="L18" s="805"/>
      <c r="M18" s="805"/>
      <c r="N18" s="806"/>
      <c r="O18" s="779"/>
      <c r="P18" s="780"/>
      <c r="Q18" s="780"/>
      <c r="R18" s="781"/>
      <c r="S18" s="781"/>
      <c r="T18" s="781"/>
      <c r="U18" s="781"/>
    </row>
    <row r="19" spans="2:21" s="782" customFormat="1" ht="16.5" customHeight="1">
      <c r="B19" s="774"/>
      <c r="C19" s="807" t="s">
        <v>36</v>
      </c>
      <c r="D19" s="808"/>
      <c r="E19" s="809" t="s">
        <v>49</v>
      </c>
      <c r="F19" s="810"/>
      <c r="G19" s="810"/>
      <c r="H19" s="810"/>
      <c r="I19" s="810"/>
      <c r="J19" s="810"/>
      <c r="K19" s="810"/>
      <c r="L19" s="810"/>
      <c r="M19" s="810"/>
      <c r="N19" s="811"/>
      <c r="O19" s="779"/>
      <c r="P19" s="780"/>
      <c r="Q19" s="780"/>
      <c r="R19" s="781"/>
      <c r="S19" s="781"/>
      <c r="T19" s="781"/>
      <c r="U19" s="781"/>
    </row>
    <row r="20" spans="2:21" s="782" customFormat="1" ht="16.5" customHeight="1">
      <c r="B20" s="774"/>
      <c r="C20" s="812"/>
      <c r="D20" s="106">
        <v>80</v>
      </c>
      <c r="E20" s="813" t="s">
        <v>283</v>
      </c>
      <c r="F20" s="814"/>
      <c r="G20" s="814"/>
      <c r="H20" s="814"/>
      <c r="I20" s="814"/>
      <c r="J20" s="814"/>
      <c r="K20" s="814"/>
      <c r="L20" s="814"/>
      <c r="M20" s="814"/>
      <c r="N20" s="815"/>
      <c r="O20" s="779"/>
      <c r="P20" s="780"/>
      <c r="Q20" s="780"/>
      <c r="R20" s="781"/>
      <c r="S20" s="781"/>
      <c r="T20" s="781"/>
      <c r="U20" s="781"/>
    </row>
    <row r="21" spans="2:21" s="782" customFormat="1" ht="16.5" customHeight="1">
      <c r="B21" s="774"/>
      <c r="C21" s="812"/>
      <c r="D21" s="106">
        <v>100</v>
      </c>
      <c r="E21" s="816" t="s">
        <v>50</v>
      </c>
      <c r="F21" s="801"/>
      <c r="G21" s="801"/>
      <c r="H21" s="801"/>
      <c r="I21" s="801"/>
      <c r="J21" s="801"/>
      <c r="K21" s="801"/>
      <c r="L21" s="801"/>
      <c r="M21" s="801"/>
      <c r="N21" s="802"/>
      <c r="O21" s="779"/>
      <c r="P21" s="780"/>
      <c r="Q21" s="780"/>
      <c r="R21" s="781"/>
      <c r="S21" s="781"/>
      <c r="T21" s="781"/>
      <c r="U21" s="781"/>
    </row>
    <row r="22" spans="2:21" s="782" customFormat="1" ht="16.5" customHeight="1">
      <c r="B22" s="774"/>
      <c r="C22" s="817"/>
      <c r="D22" s="107">
        <v>600</v>
      </c>
      <c r="E22" s="818" t="s">
        <v>51</v>
      </c>
      <c r="F22" s="819"/>
      <c r="G22" s="819"/>
      <c r="H22" s="819"/>
      <c r="I22" s="819"/>
      <c r="J22" s="819"/>
      <c r="K22" s="819"/>
      <c r="L22" s="819"/>
      <c r="M22" s="819"/>
      <c r="N22" s="820"/>
      <c r="O22" s="779"/>
      <c r="P22" s="780"/>
      <c r="Q22" s="780"/>
      <c r="R22" s="781"/>
      <c r="S22" s="781"/>
      <c r="T22" s="781"/>
      <c r="U22" s="781"/>
    </row>
    <row r="23" spans="2:21" s="782" customFormat="1" ht="15.75">
      <c r="B23" s="774"/>
      <c r="C23" s="821" t="s">
        <v>38</v>
      </c>
      <c r="D23" s="108">
        <v>60</v>
      </c>
      <c r="E23" s="822" t="s">
        <v>37</v>
      </c>
      <c r="F23" s="823"/>
      <c r="G23" s="823"/>
      <c r="H23" s="823"/>
      <c r="I23" s="823"/>
      <c r="J23" s="823"/>
      <c r="K23" s="823"/>
      <c r="L23" s="823"/>
      <c r="M23" s="823"/>
      <c r="N23" s="824"/>
      <c r="O23" s="779"/>
      <c r="P23" s="780"/>
      <c r="Q23" s="780"/>
      <c r="R23" s="781"/>
      <c r="S23" s="781"/>
      <c r="T23" s="781"/>
      <c r="U23" s="781"/>
    </row>
    <row r="24" spans="2:21" s="782" customFormat="1" ht="16.5" thickBot="1">
      <c r="B24" s="774"/>
      <c r="C24" s="791" t="s">
        <v>39</v>
      </c>
      <c r="D24" s="788"/>
      <c r="E24" s="825" t="s">
        <v>8</v>
      </c>
      <c r="F24" s="793"/>
      <c r="G24" s="793"/>
      <c r="H24" s="793"/>
      <c r="I24" s="793"/>
      <c r="J24" s="793"/>
      <c r="K24" s="793"/>
      <c r="L24" s="793"/>
      <c r="M24" s="793"/>
      <c r="N24" s="794"/>
      <c r="O24" s="779"/>
      <c r="P24" s="780"/>
      <c r="Q24" s="780"/>
      <c r="R24" s="781"/>
      <c r="S24" s="781"/>
      <c r="T24" s="781"/>
      <c r="U24" s="781"/>
    </row>
    <row r="25" spans="2:21" s="782" customFormat="1" ht="16.5" thickBot="1">
      <c r="B25" s="774"/>
      <c r="C25" s="795"/>
      <c r="D25" s="826"/>
      <c r="E25" s="827"/>
      <c r="F25" s="828"/>
      <c r="G25" s="829" t="s">
        <v>9</v>
      </c>
      <c r="H25" s="830" t="s">
        <v>10</v>
      </c>
      <c r="I25" s="830" t="s">
        <v>11</v>
      </c>
      <c r="J25" s="830" t="s">
        <v>12</v>
      </c>
      <c r="K25" s="831" t="s">
        <v>13</v>
      </c>
      <c r="L25" s="832"/>
      <c r="M25" s="832"/>
      <c r="N25" s="833"/>
      <c r="O25" s="779"/>
      <c r="P25" s="736"/>
      <c r="Q25" s="736"/>
      <c r="R25" s="781"/>
      <c r="S25" s="781"/>
      <c r="T25" s="781"/>
      <c r="U25" s="781"/>
    </row>
    <row r="26" spans="2:21" s="782" customFormat="1" ht="16.5" thickBot="1">
      <c r="B26" s="774"/>
      <c r="C26" s="795"/>
      <c r="D26" s="826"/>
      <c r="E26" s="827"/>
      <c r="F26" s="828"/>
      <c r="G26" s="738">
        <v>0.013</v>
      </c>
      <c r="H26" s="739">
        <v>0.0169</v>
      </c>
      <c r="I26" s="739">
        <v>0.0207</v>
      </c>
      <c r="J26" s="739">
        <v>0.0235</v>
      </c>
      <c r="K26" s="740">
        <v>0.0262</v>
      </c>
      <c r="L26" s="832"/>
      <c r="M26" s="832"/>
      <c r="N26" s="833"/>
      <c r="O26" s="779"/>
      <c r="P26" s="780"/>
      <c r="Q26" s="780"/>
      <c r="R26" s="781"/>
      <c r="S26" s="781"/>
      <c r="T26" s="781"/>
      <c r="U26" s="781"/>
    </row>
    <row r="27" spans="2:21" s="782" customFormat="1" ht="15.75">
      <c r="B27" s="774"/>
      <c r="C27" s="795"/>
      <c r="D27" s="826"/>
      <c r="E27" s="822" t="s">
        <v>224</v>
      </c>
      <c r="F27" s="823"/>
      <c r="G27" s="823"/>
      <c r="H27" s="823"/>
      <c r="I27" s="823"/>
      <c r="J27" s="823"/>
      <c r="K27" s="823"/>
      <c r="L27" s="823"/>
      <c r="M27" s="823"/>
      <c r="N27" s="824"/>
      <c r="O27" s="779"/>
      <c r="P27" s="780"/>
      <c r="Q27" s="780"/>
      <c r="R27" s="781"/>
      <c r="S27" s="781"/>
      <c r="T27" s="781"/>
      <c r="U27" s="781"/>
    </row>
    <row r="28" spans="2:21" s="782" customFormat="1" ht="15.75">
      <c r="B28" s="774"/>
      <c r="C28" s="795"/>
      <c r="D28" s="826"/>
      <c r="E28" s="822"/>
      <c r="F28" s="823"/>
      <c r="G28" s="823"/>
      <c r="H28" s="823"/>
      <c r="I28" s="823"/>
      <c r="J28" s="823"/>
      <c r="K28" s="823"/>
      <c r="L28" s="823"/>
      <c r="M28" s="823"/>
      <c r="N28" s="824"/>
      <c r="O28" s="779"/>
      <c r="P28" s="780"/>
      <c r="Q28" s="780"/>
      <c r="R28" s="781"/>
      <c r="S28" s="781"/>
      <c r="T28" s="781"/>
      <c r="U28" s="781"/>
    </row>
    <row r="29" spans="2:21" s="782" customFormat="1" ht="15.75">
      <c r="B29" s="774"/>
      <c r="C29" s="803"/>
      <c r="D29" s="834"/>
      <c r="E29" s="835"/>
      <c r="F29" s="836"/>
      <c r="G29" s="836"/>
      <c r="H29" s="836"/>
      <c r="I29" s="836"/>
      <c r="J29" s="836"/>
      <c r="K29" s="836"/>
      <c r="L29" s="836"/>
      <c r="M29" s="836"/>
      <c r="N29" s="837"/>
      <c r="O29" s="779"/>
      <c r="P29" s="780"/>
      <c r="Q29" s="780"/>
      <c r="R29" s="781"/>
      <c r="S29" s="781"/>
      <c r="T29" s="781"/>
      <c r="U29" s="781"/>
    </row>
    <row r="30" spans="2:21" s="782" customFormat="1" ht="15.75">
      <c r="B30" s="774"/>
      <c r="C30" s="783" t="s">
        <v>40</v>
      </c>
      <c r="D30" s="266"/>
      <c r="E30" s="838" t="s">
        <v>126</v>
      </c>
      <c r="F30" s="838"/>
      <c r="G30" s="838"/>
      <c r="H30" s="838"/>
      <c r="I30" s="838"/>
      <c r="J30" s="838"/>
      <c r="K30" s="838"/>
      <c r="L30" s="838"/>
      <c r="M30" s="838"/>
      <c r="N30" s="839"/>
      <c r="O30" s="840"/>
      <c r="P30" s="780"/>
      <c r="Q30" s="780"/>
      <c r="R30" s="781"/>
      <c r="S30" s="781"/>
      <c r="T30" s="781"/>
      <c r="U30" s="781"/>
    </row>
    <row r="31" spans="2:21" s="782" customFormat="1" ht="15.75">
      <c r="B31" s="774"/>
      <c r="C31" s="783"/>
      <c r="D31" s="266"/>
      <c r="E31" s="838"/>
      <c r="F31" s="838"/>
      <c r="G31" s="838"/>
      <c r="H31" s="838"/>
      <c r="I31" s="838"/>
      <c r="J31" s="838"/>
      <c r="K31" s="838"/>
      <c r="L31" s="838"/>
      <c r="M31" s="838"/>
      <c r="N31" s="839"/>
      <c r="O31" s="840"/>
      <c r="P31" s="780"/>
      <c r="Q31" s="780"/>
      <c r="R31" s="781"/>
      <c r="S31" s="781"/>
      <c r="T31" s="781"/>
      <c r="U31" s="781"/>
    </row>
    <row r="32" spans="2:22" ht="15.75">
      <c r="B32" s="748"/>
      <c r="C32" s="783" t="s">
        <v>41</v>
      </c>
      <c r="D32" s="266">
        <v>2</v>
      </c>
      <c r="E32" s="838" t="s">
        <v>190</v>
      </c>
      <c r="F32" s="838"/>
      <c r="G32" s="838"/>
      <c r="H32" s="838"/>
      <c r="I32" s="838"/>
      <c r="J32" s="838"/>
      <c r="K32" s="838"/>
      <c r="L32" s="838"/>
      <c r="M32" s="838"/>
      <c r="N32" s="839"/>
      <c r="O32" s="755"/>
      <c r="P32" s="771"/>
      <c r="Q32" s="771"/>
      <c r="R32" s="772"/>
      <c r="S32" s="772"/>
      <c r="T32" s="772"/>
      <c r="U32" s="772"/>
      <c r="V32" s="773"/>
    </row>
    <row r="33" spans="2:17" ht="15.75">
      <c r="B33" s="748"/>
      <c r="C33" s="783"/>
      <c r="D33" s="266"/>
      <c r="E33" s="838"/>
      <c r="F33" s="838"/>
      <c r="G33" s="838"/>
      <c r="H33" s="838"/>
      <c r="I33" s="838"/>
      <c r="J33" s="838"/>
      <c r="K33" s="838"/>
      <c r="L33" s="838"/>
      <c r="M33" s="838"/>
      <c r="N33" s="839"/>
      <c r="O33" s="755"/>
      <c r="P33" s="771"/>
      <c r="Q33" s="841"/>
    </row>
    <row r="34" spans="2:17" ht="15.75">
      <c r="B34" s="748"/>
      <c r="C34" s="842" t="s">
        <v>42</v>
      </c>
      <c r="D34" s="109">
        <v>0.52</v>
      </c>
      <c r="E34" s="843" t="s">
        <v>284</v>
      </c>
      <c r="F34" s="843"/>
      <c r="G34" s="843"/>
      <c r="H34" s="843"/>
      <c r="I34" s="843"/>
      <c r="J34" s="843"/>
      <c r="K34" s="843"/>
      <c r="L34" s="843"/>
      <c r="M34" s="843"/>
      <c r="N34" s="844"/>
      <c r="O34" s="845"/>
      <c r="P34" s="846"/>
      <c r="Q34" s="841"/>
    </row>
    <row r="35" spans="2:17" ht="15.75">
      <c r="B35" s="748"/>
      <c r="C35" s="842"/>
      <c r="D35" s="109">
        <v>0.46</v>
      </c>
      <c r="E35" s="843" t="s">
        <v>44</v>
      </c>
      <c r="F35" s="843"/>
      <c r="G35" s="843"/>
      <c r="H35" s="843"/>
      <c r="I35" s="843"/>
      <c r="J35" s="843"/>
      <c r="K35" s="843"/>
      <c r="L35" s="843"/>
      <c r="M35" s="843"/>
      <c r="N35" s="844"/>
      <c r="O35" s="489"/>
      <c r="P35" s="841"/>
      <c r="Q35" s="841"/>
    </row>
    <row r="36" spans="2:17" ht="15.75">
      <c r="B36" s="748"/>
      <c r="C36" s="847" t="s">
        <v>43</v>
      </c>
      <c r="D36" s="110">
        <v>0.05</v>
      </c>
      <c r="E36" s="843" t="s">
        <v>45</v>
      </c>
      <c r="F36" s="843"/>
      <c r="G36" s="843"/>
      <c r="H36" s="843"/>
      <c r="I36" s="843"/>
      <c r="J36" s="843"/>
      <c r="K36" s="843"/>
      <c r="L36" s="843"/>
      <c r="M36" s="843"/>
      <c r="N36" s="844"/>
      <c r="O36" s="489"/>
      <c r="P36" s="841"/>
      <c r="Q36" s="841"/>
    </row>
    <row r="37" spans="2:17" ht="15.75">
      <c r="B37" s="748"/>
      <c r="C37" s="807" t="s">
        <v>46</v>
      </c>
      <c r="D37" s="848"/>
      <c r="E37" s="849" t="s">
        <v>59</v>
      </c>
      <c r="F37" s="850"/>
      <c r="G37" s="850"/>
      <c r="H37" s="850"/>
      <c r="I37" s="850"/>
      <c r="J37" s="850"/>
      <c r="K37" s="850"/>
      <c r="L37" s="850"/>
      <c r="M37" s="850"/>
      <c r="N37" s="851"/>
      <c r="O37" s="489"/>
      <c r="P37" s="841"/>
      <c r="Q37" s="841"/>
    </row>
    <row r="38" spans="2:17" ht="15.75">
      <c r="B38" s="748"/>
      <c r="C38" s="812"/>
      <c r="D38" s="111">
        <v>1.9</v>
      </c>
      <c r="E38" s="852" t="s">
        <v>56</v>
      </c>
      <c r="F38" s="853"/>
      <c r="G38" s="853"/>
      <c r="H38" s="853"/>
      <c r="I38" s="853"/>
      <c r="J38" s="853"/>
      <c r="K38" s="853"/>
      <c r="L38" s="853"/>
      <c r="M38" s="853"/>
      <c r="N38" s="854"/>
      <c r="O38" s="489"/>
      <c r="P38" s="841"/>
      <c r="Q38" s="841"/>
    </row>
    <row r="39" spans="2:17" ht="15.75">
      <c r="B39" s="748"/>
      <c r="C39" s="812"/>
      <c r="D39" s="111">
        <v>1</v>
      </c>
      <c r="E39" s="852" t="s">
        <v>57</v>
      </c>
      <c r="F39" s="853"/>
      <c r="G39" s="853"/>
      <c r="H39" s="853"/>
      <c r="I39" s="853"/>
      <c r="J39" s="853"/>
      <c r="K39" s="853"/>
      <c r="L39" s="853"/>
      <c r="M39" s="853"/>
      <c r="N39" s="854"/>
      <c r="O39" s="489"/>
      <c r="P39" s="841"/>
      <c r="Q39" s="841"/>
    </row>
    <row r="40" spans="2:17" ht="15.75">
      <c r="B40" s="748"/>
      <c r="C40" s="812"/>
      <c r="D40" s="112">
        <v>1.4</v>
      </c>
      <c r="E40" s="855" t="s">
        <v>58</v>
      </c>
      <c r="F40" s="856"/>
      <c r="G40" s="856"/>
      <c r="H40" s="856"/>
      <c r="I40" s="856"/>
      <c r="J40" s="856"/>
      <c r="K40" s="856"/>
      <c r="L40" s="856"/>
      <c r="M40" s="856"/>
      <c r="N40" s="857"/>
      <c r="O40" s="489"/>
      <c r="P40" s="841"/>
      <c r="Q40" s="841"/>
    </row>
    <row r="41" spans="2:17" ht="15.75">
      <c r="B41" s="748"/>
      <c r="C41" s="787" t="s">
        <v>47</v>
      </c>
      <c r="D41" s="267">
        <v>1</v>
      </c>
      <c r="E41" s="858" t="s">
        <v>225</v>
      </c>
      <c r="F41" s="859"/>
      <c r="G41" s="859"/>
      <c r="H41" s="859"/>
      <c r="I41" s="859"/>
      <c r="J41" s="859"/>
      <c r="K41" s="859"/>
      <c r="L41" s="859"/>
      <c r="M41" s="859"/>
      <c r="N41" s="860"/>
      <c r="O41" s="489"/>
      <c r="P41" s="841"/>
      <c r="Q41" s="841"/>
    </row>
    <row r="42" spans="2:17" ht="15.75">
      <c r="B42" s="748"/>
      <c r="C42" s="861"/>
      <c r="D42" s="268"/>
      <c r="E42" s="862"/>
      <c r="F42" s="863"/>
      <c r="G42" s="863"/>
      <c r="H42" s="863"/>
      <c r="I42" s="863"/>
      <c r="J42" s="863"/>
      <c r="K42" s="863"/>
      <c r="L42" s="863"/>
      <c r="M42" s="863"/>
      <c r="N42" s="864"/>
      <c r="O42" s="489"/>
      <c r="P42" s="841"/>
      <c r="Q42" s="841"/>
    </row>
    <row r="43" spans="2:17" ht="15.75">
      <c r="B43" s="748"/>
      <c r="C43" s="861"/>
      <c r="D43" s="268"/>
      <c r="E43" s="862"/>
      <c r="F43" s="863"/>
      <c r="G43" s="863"/>
      <c r="H43" s="863"/>
      <c r="I43" s="863"/>
      <c r="J43" s="863"/>
      <c r="K43" s="863"/>
      <c r="L43" s="863"/>
      <c r="M43" s="863"/>
      <c r="N43" s="864"/>
      <c r="O43" s="489"/>
      <c r="P43" s="841"/>
      <c r="Q43" s="841"/>
    </row>
    <row r="44" spans="2:17" ht="15.75">
      <c r="B44" s="748"/>
      <c r="C44" s="861"/>
      <c r="D44" s="268"/>
      <c r="E44" s="862"/>
      <c r="F44" s="863"/>
      <c r="G44" s="863"/>
      <c r="H44" s="863"/>
      <c r="I44" s="863"/>
      <c r="J44" s="863"/>
      <c r="K44" s="863"/>
      <c r="L44" s="863"/>
      <c r="M44" s="863"/>
      <c r="N44" s="864"/>
      <c r="O44" s="489"/>
      <c r="P44" s="841"/>
      <c r="Q44" s="841"/>
    </row>
    <row r="45" spans="2:17" s="868" customFormat="1" ht="15.75">
      <c r="B45" s="865"/>
      <c r="C45" s="787" t="s">
        <v>52</v>
      </c>
      <c r="D45" s="252">
        <v>130</v>
      </c>
      <c r="E45" s="858" t="s">
        <v>271</v>
      </c>
      <c r="F45" s="859"/>
      <c r="G45" s="859"/>
      <c r="H45" s="859"/>
      <c r="I45" s="859"/>
      <c r="J45" s="859"/>
      <c r="K45" s="859"/>
      <c r="L45" s="859"/>
      <c r="M45" s="859"/>
      <c r="N45" s="860"/>
      <c r="O45" s="866"/>
      <c r="P45" s="867"/>
      <c r="Q45" s="867"/>
    </row>
    <row r="46" spans="2:16" s="868" customFormat="1" ht="15.75">
      <c r="B46" s="865"/>
      <c r="C46" s="861"/>
      <c r="D46" s="253"/>
      <c r="E46" s="862"/>
      <c r="F46" s="863"/>
      <c r="G46" s="863"/>
      <c r="H46" s="863"/>
      <c r="I46" s="863"/>
      <c r="J46" s="863"/>
      <c r="K46" s="863"/>
      <c r="L46" s="863"/>
      <c r="M46" s="863"/>
      <c r="N46" s="864"/>
      <c r="O46" s="869"/>
      <c r="P46" s="870"/>
    </row>
    <row r="47" spans="2:16" ht="15.75">
      <c r="B47" s="748"/>
      <c r="C47" s="787" t="s">
        <v>53</v>
      </c>
      <c r="D47" s="257">
        <v>70</v>
      </c>
      <c r="E47" s="858" t="s">
        <v>269</v>
      </c>
      <c r="F47" s="859"/>
      <c r="G47" s="859"/>
      <c r="H47" s="859"/>
      <c r="I47" s="859"/>
      <c r="J47" s="859"/>
      <c r="K47" s="859"/>
      <c r="L47" s="859"/>
      <c r="M47" s="859"/>
      <c r="N47" s="860"/>
      <c r="O47" s="760"/>
      <c r="P47" s="761"/>
    </row>
    <row r="48" spans="2:16" ht="15.75">
      <c r="B48" s="748"/>
      <c r="C48" s="871"/>
      <c r="D48" s="258"/>
      <c r="E48" s="872"/>
      <c r="F48" s="873"/>
      <c r="G48" s="873"/>
      <c r="H48" s="873"/>
      <c r="I48" s="873"/>
      <c r="J48" s="873"/>
      <c r="K48" s="873"/>
      <c r="L48" s="873"/>
      <c r="M48" s="873"/>
      <c r="N48" s="874"/>
      <c r="O48" s="760"/>
      <c r="P48" s="761"/>
    </row>
    <row r="49" spans="2:16" ht="15.75" customHeight="1">
      <c r="B49" s="748"/>
      <c r="C49" s="787" t="s">
        <v>54</v>
      </c>
      <c r="D49" s="875"/>
      <c r="E49" s="858" t="s">
        <v>55</v>
      </c>
      <c r="F49" s="859"/>
      <c r="G49" s="859"/>
      <c r="H49" s="859"/>
      <c r="I49" s="859"/>
      <c r="J49" s="859"/>
      <c r="K49" s="859"/>
      <c r="L49" s="859"/>
      <c r="M49" s="859"/>
      <c r="N49" s="860"/>
      <c r="O49" s="760"/>
      <c r="P49" s="761"/>
    </row>
    <row r="50" spans="2:16" ht="15.75">
      <c r="B50" s="748"/>
      <c r="C50" s="871"/>
      <c r="D50" s="876"/>
      <c r="E50" s="872"/>
      <c r="F50" s="873"/>
      <c r="G50" s="873"/>
      <c r="H50" s="873"/>
      <c r="I50" s="873"/>
      <c r="J50" s="873"/>
      <c r="K50" s="873"/>
      <c r="L50" s="873"/>
      <c r="M50" s="873"/>
      <c r="N50" s="874"/>
      <c r="O50" s="760"/>
      <c r="P50" s="761"/>
    </row>
    <row r="51" spans="2:16" ht="15.75" customHeight="1">
      <c r="B51" s="748"/>
      <c r="C51" s="787" t="s">
        <v>125</v>
      </c>
      <c r="D51" s="877"/>
      <c r="E51" s="858" t="s">
        <v>260</v>
      </c>
      <c r="F51" s="859"/>
      <c r="G51" s="859"/>
      <c r="H51" s="859"/>
      <c r="I51" s="859"/>
      <c r="J51" s="859"/>
      <c r="K51" s="859"/>
      <c r="L51" s="859"/>
      <c r="M51" s="859"/>
      <c r="N51" s="860"/>
      <c r="O51" s="760"/>
      <c r="P51" s="761"/>
    </row>
    <row r="52" spans="2:16" ht="15.75">
      <c r="B52" s="748"/>
      <c r="C52" s="861"/>
      <c r="D52" s="878"/>
      <c r="E52" s="862"/>
      <c r="F52" s="863"/>
      <c r="G52" s="863"/>
      <c r="H52" s="863"/>
      <c r="I52" s="863"/>
      <c r="J52" s="863"/>
      <c r="K52" s="863"/>
      <c r="L52" s="863"/>
      <c r="M52" s="863"/>
      <c r="N52" s="864"/>
      <c r="O52" s="760"/>
      <c r="P52" s="761"/>
    </row>
    <row r="53" spans="2:16" ht="15.75">
      <c r="B53" s="748"/>
      <c r="C53" s="861"/>
      <c r="D53" s="878"/>
      <c r="E53" s="862"/>
      <c r="F53" s="863"/>
      <c r="G53" s="863"/>
      <c r="H53" s="863"/>
      <c r="I53" s="863"/>
      <c r="J53" s="863"/>
      <c r="K53" s="863"/>
      <c r="L53" s="863"/>
      <c r="M53" s="863"/>
      <c r="N53" s="864"/>
      <c r="O53" s="760"/>
      <c r="P53" s="761"/>
    </row>
    <row r="54" spans="2:16" ht="15.75">
      <c r="B54" s="748"/>
      <c r="C54" s="871"/>
      <c r="D54" s="879"/>
      <c r="E54" s="872"/>
      <c r="F54" s="873"/>
      <c r="G54" s="873"/>
      <c r="H54" s="873"/>
      <c r="I54" s="873"/>
      <c r="J54" s="873"/>
      <c r="K54" s="873"/>
      <c r="L54" s="873"/>
      <c r="M54" s="873"/>
      <c r="N54" s="874"/>
      <c r="O54" s="760"/>
      <c r="P54" s="761"/>
    </row>
    <row r="55" spans="2:16" ht="15.75" customHeight="1">
      <c r="B55" s="748"/>
      <c r="C55" s="787" t="s">
        <v>154</v>
      </c>
      <c r="D55" s="877"/>
      <c r="E55" s="858" t="s">
        <v>155</v>
      </c>
      <c r="F55" s="859"/>
      <c r="G55" s="859"/>
      <c r="H55" s="859"/>
      <c r="I55" s="859"/>
      <c r="J55" s="859"/>
      <c r="K55" s="859"/>
      <c r="L55" s="859"/>
      <c r="M55" s="859"/>
      <c r="N55" s="860"/>
      <c r="O55" s="760"/>
      <c r="P55" s="761"/>
    </row>
    <row r="56" spans="2:16" ht="15.75">
      <c r="B56" s="748"/>
      <c r="C56" s="861"/>
      <c r="D56" s="878"/>
      <c r="E56" s="862"/>
      <c r="F56" s="863"/>
      <c r="G56" s="863"/>
      <c r="H56" s="863"/>
      <c r="I56" s="863"/>
      <c r="J56" s="863"/>
      <c r="K56" s="863"/>
      <c r="L56" s="863"/>
      <c r="M56" s="863"/>
      <c r="N56" s="864"/>
      <c r="O56" s="760"/>
      <c r="P56" s="761"/>
    </row>
    <row r="57" spans="2:16" ht="15.75" customHeight="1">
      <c r="B57" s="748"/>
      <c r="C57" s="787" t="s">
        <v>230</v>
      </c>
      <c r="D57" s="877"/>
      <c r="E57" s="858" t="s">
        <v>229</v>
      </c>
      <c r="F57" s="859"/>
      <c r="G57" s="859"/>
      <c r="H57" s="859"/>
      <c r="I57" s="859"/>
      <c r="J57" s="859"/>
      <c r="K57" s="859"/>
      <c r="L57" s="859"/>
      <c r="M57" s="859"/>
      <c r="N57" s="860"/>
      <c r="O57" s="760"/>
      <c r="P57" s="761"/>
    </row>
    <row r="58" spans="2:16" ht="15.75">
      <c r="B58" s="748"/>
      <c r="C58" s="861"/>
      <c r="D58" s="878"/>
      <c r="E58" s="862"/>
      <c r="F58" s="863"/>
      <c r="G58" s="863"/>
      <c r="H58" s="863"/>
      <c r="I58" s="863"/>
      <c r="J58" s="863"/>
      <c r="K58" s="863"/>
      <c r="L58" s="863"/>
      <c r="M58" s="863"/>
      <c r="N58" s="864"/>
      <c r="O58" s="760"/>
      <c r="P58" s="761"/>
    </row>
    <row r="59" spans="2:16" ht="15.75">
      <c r="B59" s="748"/>
      <c r="C59" s="861"/>
      <c r="D59" s="878"/>
      <c r="E59" s="862"/>
      <c r="F59" s="863"/>
      <c r="G59" s="863"/>
      <c r="H59" s="863"/>
      <c r="I59" s="863"/>
      <c r="J59" s="863"/>
      <c r="K59" s="863"/>
      <c r="L59" s="863"/>
      <c r="M59" s="863"/>
      <c r="N59" s="864"/>
      <c r="O59" s="760"/>
      <c r="P59" s="761"/>
    </row>
    <row r="60" spans="2:16" ht="16.5" customHeight="1">
      <c r="B60" s="748"/>
      <c r="C60" s="880" t="s">
        <v>279</v>
      </c>
      <c r="D60" s="741">
        <v>0</v>
      </c>
      <c r="E60" s="881" t="s">
        <v>280</v>
      </c>
      <c r="F60" s="882"/>
      <c r="G60" s="882"/>
      <c r="H60" s="882"/>
      <c r="I60" s="882"/>
      <c r="J60" s="882"/>
      <c r="K60" s="882"/>
      <c r="L60" s="882"/>
      <c r="M60" s="882"/>
      <c r="N60" s="883"/>
      <c r="O60" s="760"/>
      <c r="P60" s="761"/>
    </row>
    <row r="61" spans="2:16" ht="16.5" thickBot="1">
      <c r="B61" s="748"/>
      <c r="C61" s="884" t="s">
        <v>281</v>
      </c>
      <c r="D61" s="885"/>
      <c r="E61" s="886" t="s">
        <v>282</v>
      </c>
      <c r="F61" s="769"/>
      <c r="G61" s="769"/>
      <c r="H61" s="769"/>
      <c r="I61" s="769"/>
      <c r="J61" s="769"/>
      <c r="K61" s="769"/>
      <c r="L61" s="769"/>
      <c r="M61" s="769"/>
      <c r="N61" s="770"/>
      <c r="O61" s="760"/>
      <c r="P61" s="761"/>
    </row>
    <row r="62" spans="2:16" ht="16.5" thickBot="1">
      <c r="B62" s="748"/>
      <c r="C62" s="756"/>
      <c r="D62" s="887"/>
      <c r="E62" s="11"/>
      <c r="F62" s="888"/>
      <c r="G62" s="889"/>
      <c r="H62" s="889"/>
      <c r="I62" s="889"/>
      <c r="J62" s="888"/>
      <c r="K62" s="756"/>
      <c r="L62" s="756"/>
      <c r="M62" s="756"/>
      <c r="N62" s="756"/>
      <c r="O62" s="760"/>
      <c r="P62" s="761"/>
    </row>
    <row r="63" spans="2:16" ht="15.75">
      <c r="B63" s="748"/>
      <c r="C63" s="890" t="s">
        <v>60</v>
      </c>
      <c r="D63" s="891"/>
      <c r="E63" s="892" t="s">
        <v>74</v>
      </c>
      <c r="F63" s="892"/>
      <c r="G63" s="892"/>
      <c r="H63" s="892"/>
      <c r="I63" s="892"/>
      <c r="J63" s="892"/>
      <c r="K63" s="892"/>
      <c r="L63" s="892"/>
      <c r="M63" s="892"/>
      <c r="N63" s="893"/>
      <c r="O63" s="760"/>
      <c r="P63" s="761"/>
    </row>
    <row r="64" spans="2:16" ht="15.75">
      <c r="B64" s="748"/>
      <c r="C64" s="894" t="s">
        <v>61</v>
      </c>
      <c r="D64" s="895"/>
      <c r="E64" s="254" t="s">
        <v>62</v>
      </c>
      <c r="F64" s="255"/>
      <c r="G64" s="255"/>
      <c r="H64" s="255"/>
      <c r="I64" s="255"/>
      <c r="J64" s="255"/>
      <c r="K64" s="255"/>
      <c r="L64" s="255"/>
      <c r="M64" s="255"/>
      <c r="N64" s="256"/>
      <c r="O64" s="760"/>
      <c r="P64" s="761"/>
    </row>
    <row r="65" spans="2:16" ht="15.75">
      <c r="B65" s="748"/>
      <c r="C65" s="896" t="s">
        <v>63</v>
      </c>
      <c r="D65" s="897"/>
      <c r="E65" s="259" t="s">
        <v>64</v>
      </c>
      <c r="F65" s="259"/>
      <c r="G65" s="259"/>
      <c r="H65" s="259"/>
      <c r="I65" s="259"/>
      <c r="J65" s="259"/>
      <c r="K65" s="259"/>
      <c r="L65" s="259"/>
      <c r="M65" s="259"/>
      <c r="N65" s="260"/>
      <c r="O65" s="760"/>
      <c r="P65" s="761"/>
    </row>
    <row r="66" spans="2:15" ht="15.75">
      <c r="B66" s="748"/>
      <c r="C66" s="898"/>
      <c r="D66" s="899"/>
      <c r="E66" s="261"/>
      <c r="F66" s="261"/>
      <c r="G66" s="261"/>
      <c r="H66" s="261"/>
      <c r="I66" s="261"/>
      <c r="J66" s="261"/>
      <c r="K66" s="261"/>
      <c r="L66" s="261"/>
      <c r="M66" s="261"/>
      <c r="N66" s="262"/>
      <c r="O66" s="755"/>
    </row>
    <row r="67" spans="2:15" ht="15.75" customHeight="1">
      <c r="B67" s="748"/>
      <c r="C67" s="894" t="s">
        <v>65</v>
      </c>
      <c r="D67" s="895"/>
      <c r="E67" s="900" t="s">
        <v>75</v>
      </c>
      <c r="F67" s="901"/>
      <c r="G67" s="901"/>
      <c r="H67" s="901"/>
      <c r="I67" s="901"/>
      <c r="J67" s="901"/>
      <c r="K67" s="901"/>
      <c r="L67" s="901"/>
      <c r="M67" s="901"/>
      <c r="N67" s="902"/>
      <c r="O67" s="755"/>
    </row>
    <row r="68" spans="2:15" ht="15.75">
      <c r="B68" s="748"/>
      <c r="C68" s="787" t="s">
        <v>66</v>
      </c>
      <c r="D68" s="903"/>
      <c r="E68" s="904" t="s">
        <v>76</v>
      </c>
      <c r="F68" s="905"/>
      <c r="G68" s="905"/>
      <c r="H68" s="905"/>
      <c r="I68" s="905"/>
      <c r="J68" s="905"/>
      <c r="K68" s="905"/>
      <c r="L68" s="905"/>
      <c r="M68" s="905"/>
      <c r="N68" s="906"/>
      <c r="O68" s="755"/>
    </row>
    <row r="69" spans="2:22" ht="15.75">
      <c r="B69" s="748"/>
      <c r="C69" s="871"/>
      <c r="D69" s="907"/>
      <c r="E69" s="908"/>
      <c r="F69" s="909"/>
      <c r="G69" s="909"/>
      <c r="H69" s="909"/>
      <c r="I69" s="909"/>
      <c r="J69" s="909"/>
      <c r="K69" s="909"/>
      <c r="L69" s="909"/>
      <c r="M69" s="909"/>
      <c r="N69" s="910"/>
      <c r="O69" s="295"/>
      <c r="P69" s="772"/>
      <c r="Q69" s="772"/>
      <c r="R69" s="772"/>
      <c r="S69" s="772"/>
      <c r="T69" s="772"/>
      <c r="U69" s="772"/>
      <c r="V69" s="296"/>
    </row>
    <row r="70" spans="2:22" ht="15.75">
      <c r="B70" s="748"/>
      <c r="C70" s="911" t="s">
        <v>68</v>
      </c>
      <c r="D70" s="912"/>
      <c r="E70" s="858" t="s">
        <v>67</v>
      </c>
      <c r="F70" s="859"/>
      <c r="G70" s="859"/>
      <c r="H70" s="859"/>
      <c r="I70" s="859"/>
      <c r="J70" s="859"/>
      <c r="K70" s="859"/>
      <c r="L70" s="859"/>
      <c r="M70" s="859"/>
      <c r="N70" s="860"/>
      <c r="O70" s="295"/>
      <c r="P70" s="772"/>
      <c r="Q70" s="772"/>
      <c r="R70" s="772"/>
      <c r="S70" s="772"/>
      <c r="T70" s="772"/>
      <c r="U70" s="772"/>
      <c r="V70" s="296"/>
    </row>
    <row r="71" spans="2:21" ht="15.75">
      <c r="B71" s="748"/>
      <c r="C71" s="913"/>
      <c r="D71" s="914"/>
      <c r="E71" s="872"/>
      <c r="F71" s="873"/>
      <c r="G71" s="873"/>
      <c r="H71" s="873"/>
      <c r="I71" s="873"/>
      <c r="J71" s="873"/>
      <c r="K71" s="873"/>
      <c r="L71" s="873"/>
      <c r="M71" s="873"/>
      <c r="N71" s="874"/>
      <c r="O71" s="915"/>
      <c r="P71" s="916"/>
      <c r="Q71" s="916"/>
      <c r="R71" s="916"/>
      <c r="S71" s="916"/>
      <c r="T71" s="916"/>
      <c r="U71" s="916"/>
    </row>
    <row r="72" spans="2:15" ht="15.75">
      <c r="B72" s="748"/>
      <c r="C72" s="894" t="s">
        <v>69</v>
      </c>
      <c r="D72" s="895"/>
      <c r="E72" s="749" t="s">
        <v>77</v>
      </c>
      <c r="F72" s="750"/>
      <c r="G72" s="750"/>
      <c r="H72" s="750"/>
      <c r="I72" s="750"/>
      <c r="J72" s="750"/>
      <c r="K72" s="750"/>
      <c r="L72" s="750"/>
      <c r="M72" s="750"/>
      <c r="N72" s="917"/>
      <c r="O72" s="755"/>
    </row>
    <row r="73" spans="2:15" ht="15.75">
      <c r="B73" s="748"/>
      <c r="C73" s="894" t="s">
        <v>70</v>
      </c>
      <c r="D73" s="895"/>
      <c r="E73" s="749" t="s">
        <v>78</v>
      </c>
      <c r="F73" s="750"/>
      <c r="G73" s="750"/>
      <c r="H73" s="750"/>
      <c r="I73" s="750"/>
      <c r="J73" s="750"/>
      <c r="K73" s="750"/>
      <c r="L73" s="750"/>
      <c r="M73" s="750"/>
      <c r="N73" s="917"/>
      <c r="O73" s="755"/>
    </row>
    <row r="74" spans="2:15" ht="15.75">
      <c r="B74" s="748"/>
      <c r="C74" s="894" t="s">
        <v>71</v>
      </c>
      <c r="D74" s="918"/>
      <c r="E74" s="749" t="s">
        <v>79</v>
      </c>
      <c r="F74" s="750"/>
      <c r="G74" s="750"/>
      <c r="H74" s="750"/>
      <c r="I74" s="750"/>
      <c r="J74" s="750"/>
      <c r="K74" s="750"/>
      <c r="L74" s="750"/>
      <c r="M74" s="750"/>
      <c r="N74" s="917"/>
      <c r="O74" s="755"/>
    </row>
    <row r="75" spans="2:15" ht="15.75">
      <c r="B75" s="748"/>
      <c r="C75" s="787" t="s">
        <v>72</v>
      </c>
      <c r="D75" s="919"/>
      <c r="E75" s="888" t="s">
        <v>73</v>
      </c>
      <c r="F75" s="888"/>
      <c r="G75" s="888"/>
      <c r="H75" s="888"/>
      <c r="I75" s="888"/>
      <c r="J75" s="888"/>
      <c r="K75" s="888"/>
      <c r="L75" s="888"/>
      <c r="M75" s="888"/>
      <c r="N75" s="920"/>
      <c r="O75" s="755"/>
    </row>
    <row r="76" spans="2:15" ht="15.75">
      <c r="B76" s="748"/>
      <c r="C76" s="861"/>
      <c r="D76" s="263">
        <v>100</v>
      </c>
      <c r="E76" s="888"/>
      <c r="F76" s="909" t="s">
        <v>80</v>
      </c>
      <c r="G76" s="909"/>
      <c r="H76" s="909"/>
      <c r="I76" s="909"/>
      <c r="J76" s="909"/>
      <c r="K76" s="909"/>
      <c r="L76" s="909"/>
      <c r="M76" s="909"/>
      <c r="N76" s="910"/>
      <c r="O76" s="755"/>
    </row>
    <row r="77" spans="2:15" ht="15.75">
      <c r="B77" s="748"/>
      <c r="C77" s="861"/>
      <c r="D77" s="263"/>
      <c r="E77" s="888"/>
      <c r="F77" s="909"/>
      <c r="G77" s="909"/>
      <c r="H77" s="909"/>
      <c r="I77" s="909"/>
      <c r="J77" s="909"/>
      <c r="K77" s="909"/>
      <c r="L77" s="909"/>
      <c r="M77" s="909"/>
      <c r="N77" s="910"/>
      <c r="O77" s="755"/>
    </row>
    <row r="78" spans="2:15" ht="15.75">
      <c r="B78" s="748"/>
      <c r="C78" s="861"/>
      <c r="D78" s="263">
        <v>100</v>
      </c>
      <c r="E78" s="888"/>
      <c r="F78" s="909" t="s">
        <v>81</v>
      </c>
      <c r="G78" s="909"/>
      <c r="H78" s="909"/>
      <c r="I78" s="909"/>
      <c r="J78" s="909"/>
      <c r="K78" s="909"/>
      <c r="L78" s="909"/>
      <c r="M78" s="909"/>
      <c r="N78" s="910"/>
      <c r="O78" s="755"/>
    </row>
    <row r="79" spans="2:15" ht="16.5" thickBot="1">
      <c r="B79" s="748"/>
      <c r="C79" s="921"/>
      <c r="D79" s="264"/>
      <c r="E79" s="922"/>
      <c r="F79" s="923"/>
      <c r="G79" s="923"/>
      <c r="H79" s="923"/>
      <c r="I79" s="923"/>
      <c r="J79" s="923"/>
      <c r="K79" s="923"/>
      <c r="L79" s="923"/>
      <c r="M79" s="923"/>
      <c r="N79" s="924"/>
      <c r="O79" s="755"/>
    </row>
    <row r="80" spans="2:15" ht="16.5" thickBot="1">
      <c r="B80" s="925"/>
      <c r="C80" s="926"/>
      <c r="D80" s="927"/>
      <c r="E80" s="926"/>
      <c r="F80" s="926"/>
      <c r="G80" s="926"/>
      <c r="H80" s="926"/>
      <c r="I80" s="926"/>
      <c r="J80" s="926"/>
      <c r="K80" s="926"/>
      <c r="L80" s="926"/>
      <c r="M80" s="926"/>
      <c r="N80" s="926"/>
      <c r="O80" s="928"/>
    </row>
    <row r="83" ht="15.75">
      <c r="G83" s="916"/>
    </row>
    <row r="86" ht="15.75">
      <c r="G86" s="916"/>
    </row>
    <row r="87" ht="15.75">
      <c r="F87" s="841"/>
    </row>
    <row r="88" ht="15.75">
      <c r="G88" s="846"/>
    </row>
    <row r="89" ht="15.75">
      <c r="E89" s="929"/>
    </row>
    <row r="90" spans="5:7" ht="15.75">
      <c r="E90" s="929"/>
      <c r="G90" s="930"/>
    </row>
  </sheetData>
  <sheetProtection password="E7B2" sheet="1"/>
  <mergeCells count="87">
    <mergeCell ref="E41:N44"/>
    <mergeCell ref="C41:C44"/>
    <mergeCell ref="D41:D44"/>
    <mergeCell ref="E39:N39"/>
    <mergeCell ref="C34:C35"/>
    <mergeCell ref="E36:N36"/>
    <mergeCell ref="C37:C40"/>
    <mergeCell ref="E37:N37"/>
    <mergeCell ref="E38:N38"/>
    <mergeCell ref="E40:N40"/>
    <mergeCell ref="C30:C31"/>
    <mergeCell ref="D30:D31"/>
    <mergeCell ref="E32:N33"/>
    <mergeCell ref="D32:D33"/>
    <mergeCell ref="C32:C33"/>
    <mergeCell ref="C24:C29"/>
    <mergeCell ref="D24:D29"/>
    <mergeCell ref="E24:N24"/>
    <mergeCell ref="E27:N29"/>
    <mergeCell ref="E25:F25"/>
    <mergeCell ref="C3:E3"/>
    <mergeCell ref="F3:J3"/>
    <mergeCell ref="K3:M3"/>
    <mergeCell ref="C5:N5"/>
    <mergeCell ref="C6:N7"/>
    <mergeCell ref="E9:N11"/>
    <mergeCell ref="C9:C11"/>
    <mergeCell ref="E4:F4"/>
    <mergeCell ref="E23:N23"/>
    <mergeCell ref="E30:N31"/>
    <mergeCell ref="E35:N35"/>
    <mergeCell ref="E15:N16"/>
    <mergeCell ref="E22:N22"/>
    <mergeCell ref="E21:N21"/>
    <mergeCell ref="E20:N20"/>
    <mergeCell ref="E34:N34"/>
    <mergeCell ref="E26:F26"/>
    <mergeCell ref="D15:D16"/>
    <mergeCell ref="E17:N17"/>
    <mergeCell ref="C19:C22"/>
    <mergeCell ref="E19:N19"/>
    <mergeCell ref="C14:C18"/>
    <mergeCell ref="D9:D11"/>
    <mergeCell ref="C12:C13"/>
    <mergeCell ref="D12:D13"/>
    <mergeCell ref="E14:N14"/>
    <mergeCell ref="E12:N13"/>
    <mergeCell ref="F76:N77"/>
    <mergeCell ref="F78:N79"/>
    <mergeCell ref="C75:C79"/>
    <mergeCell ref="E67:N67"/>
    <mergeCell ref="E68:N69"/>
    <mergeCell ref="D78:D79"/>
    <mergeCell ref="D76:D77"/>
    <mergeCell ref="E74:N74"/>
    <mergeCell ref="E73:N73"/>
    <mergeCell ref="E72:N72"/>
    <mergeCell ref="C70:C71"/>
    <mergeCell ref="D70:D71"/>
    <mergeCell ref="E70:N71"/>
    <mergeCell ref="E51:N54"/>
    <mergeCell ref="D51:D54"/>
    <mergeCell ref="C51:C54"/>
    <mergeCell ref="D68:D69"/>
    <mergeCell ref="C68:C69"/>
    <mergeCell ref="E63:N63"/>
    <mergeCell ref="E65:N66"/>
    <mergeCell ref="C65:C66"/>
    <mergeCell ref="E64:N64"/>
    <mergeCell ref="E18:N18"/>
    <mergeCell ref="E49:N50"/>
    <mergeCell ref="C49:C50"/>
    <mergeCell ref="D49:D50"/>
    <mergeCell ref="E47:N48"/>
    <mergeCell ref="C47:C48"/>
    <mergeCell ref="D47:D48"/>
    <mergeCell ref="E45:N46"/>
    <mergeCell ref="C57:C59"/>
    <mergeCell ref="E60:N60"/>
    <mergeCell ref="E61:N61"/>
    <mergeCell ref="C45:C46"/>
    <mergeCell ref="D45:D46"/>
    <mergeCell ref="E55:N56"/>
    <mergeCell ref="D55:D56"/>
    <mergeCell ref="C55:C56"/>
    <mergeCell ref="D57:D59"/>
    <mergeCell ref="E57:N59"/>
  </mergeCells>
  <hyperlinks>
    <hyperlink ref="F3:J3" location="'1.Home'!A1" display="Please review dislaimer on the home tab"/>
  </hyperlinks>
  <printOptions/>
  <pageMargins left="0.7" right="0.7" top="0.75" bottom="0.75" header="0.3" footer="0.3"/>
  <pageSetup horizontalDpi="1200" verticalDpi="1200" orientation="portrait" scale="55" r:id="rId1"/>
  <headerFooter>
    <oddHeader>&amp;L&amp;F&amp;R&amp;A</oddHeader>
    <oddFooter>&amp;LLast modified by analyst: &amp;D&amp;RPage &amp;P of &amp;N</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koray</dc:creator>
  <cp:keywords/>
  <dc:description/>
  <cp:lastModifiedBy>Matt Urquhart</cp:lastModifiedBy>
  <cp:lastPrinted>2010-07-12T16:45:38Z</cp:lastPrinted>
  <dcterms:created xsi:type="dcterms:W3CDTF">2009-09-19T22:13:17Z</dcterms:created>
  <dcterms:modified xsi:type="dcterms:W3CDTF">2010-08-08T23:09:50Z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