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tabRatio="602" activeTab="0"/>
  </bookViews>
  <sheets>
    <sheet name="Introduction" sheetId="1" r:id="rId1"/>
    <sheet name="Example Situation" sheetId="2" r:id="rId2"/>
    <sheet name="Input Page" sheetId="3" r:id="rId3"/>
    <sheet name="Executive Summary" sheetId="4" r:id="rId4"/>
    <sheet name="Projected Savings" sheetId="5" r:id="rId5"/>
    <sheet name="Assumptions And References" sheetId="6" r:id="rId6"/>
  </sheets>
  <definedNames>
    <definedName name="assumption_4">'Assumptions And References'!$M$14</definedName>
    <definedName name="assumptions_references_help">'Assumptions And References'!$A$1</definedName>
    <definedName name="avg_desktop_price_recommended">'Assumptions And References'!$B$16</definedName>
    <definedName name="calculations">'Projected Savings'!$A$1</definedName>
    <definedName name="carbon_emission_constant">'Assumptions And References'!$B$47</definedName>
    <definedName name="cash_flow_plots">'Executive Summary'!$A$25</definedName>
    <definedName name="cashflows__IRR__carbon_savings">'Projected Savings'!$G$1</definedName>
    <definedName name="commercial_electricity_rate">'Assumptions And References'!$B$41</definedName>
    <definedName name="Example_Situation">'Example Situation'!$A$1</definedName>
    <definedName name="Executive_Summary">'Executive Summary'!$A$1</definedName>
    <definedName name="exlpination_value_of_work">'Assumptions And References'!$A$7</definedName>
    <definedName name="explaination_value_of_work">'Assumptions And References'!$A$7</definedName>
    <definedName name="explanation_value_of_work">'Assumptions And References'!$A$7</definedName>
    <definedName name="expliantion_IT_costs">'Assumptions And References'!$A$10</definedName>
    <definedName name="explination_IT_costs">'Assumptions And References'!$A$10</definedName>
    <definedName name="explination_value_of_work">'Assumptions And References'!$A$7</definedName>
    <definedName name="how_to_find_W">'Assumptions And References'!$A$33</definedName>
    <definedName name="inflation_rate">'Assumptions And References'!$B$44</definedName>
    <definedName name="Input_Values">'Input Page'!$A$1</definedName>
    <definedName name="Introduction">'Introduction'!$A$1</definedName>
    <definedName name="IRR_values">'Executive Summary'!$C$18</definedName>
    <definedName name="NOx_emission_constant">'Assumptions And References'!$B$51</definedName>
    <definedName name="percent_fossil_fuel">'Assumptions And References'!$B$57</definedName>
    <definedName name="picture_references">'Assumptions And References'!$A$2</definedName>
    <definedName name="_xlnm.Print_Area" localSheetId="5">'Assumptions And References'!$A$1:$K$60</definedName>
    <definedName name="_xlnm.Print_Area" localSheetId="1">'Example Situation'!$A$1:$Q$34</definedName>
    <definedName name="_xlnm.Print_Area" localSheetId="3">'Executive Summary'!$A$1:$Q$88</definedName>
    <definedName name="_xlnm.Print_Area" localSheetId="2">'Input Page'!$A$1:$J$33</definedName>
    <definedName name="_xlnm.Print_Area" localSheetId="0">'Introduction'!$A$1:$R$34,'Introduction'!$A$37:$I$44</definedName>
    <definedName name="_xlnm.Print_Area" localSheetId="4">'Projected Savings'!$A$1:$F$64,'Projected Savings'!$G$1:$R$33,'Projected Savings'!$G$35:$R$60</definedName>
    <definedName name="reduced_emissions_plots">'Executive Summary'!$A$59</definedName>
    <definedName name="SO2_emissions_constant">'Assumptions And References'!$B$54</definedName>
    <definedName name="table_1_alternative_green_computers">'Assumptions And References'!$D$20</definedName>
    <definedName name="table_of_computers">'Assumptions And References'!$A$20</definedName>
  </definedNames>
  <calcPr fullCalcOnLoad="1"/>
</workbook>
</file>

<file path=xl/sharedStrings.xml><?xml version="1.0" encoding="utf-8"?>
<sst xmlns="http://schemas.openxmlformats.org/spreadsheetml/2006/main" count="549" uniqueCount="350">
  <si>
    <t>PLEASE INPUT VALUES</t>
  </si>
  <si>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</si>
  <si>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</si>
  <si>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</si>
  <si>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</si>
  <si>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</si>
  <si>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</si>
  <si>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</si>
  <si>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</si>
  <si>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</si>
  <si>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</si>
  <si>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</si>
  <si>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</si>
  <si>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</si>
  <si>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much does 1 of your current PC's cost to replace?</t>
  </si>
  <si>
    <t>How many computers does your company use?</t>
  </si>
  <si>
    <t>How many computers are you looking to replace?</t>
  </si>
  <si>
    <t># stations</t>
  </si>
  <si>
    <t>$/year</t>
  </si>
  <si>
    <t>$/kWh</t>
  </si>
  <si>
    <t>hrs</t>
  </si>
  <si>
    <t>Year 1</t>
  </si>
  <si>
    <t>Year 2</t>
  </si>
  <si>
    <t>Year 3</t>
  </si>
  <si>
    <t>Year 4</t>
  </si>
  <si>
    <t>Year 5</t>
  </si>
  <si>
    <t>Year 6</t>
  </si>
  <si>
    <t>Year 7</t>
  </si>
  <si>
    <t>Year 8</t>
  </si>
  <si>
    <t>Year 9</t>
  </si>
  <si>
    <t>Year 10</t>
  </si>
  <si>
    <t>%</t>
  </si>
  <si>
    <t>Green Alternative</t>
  </si>
  <si>
    <t>Current model</t>
  </si>
  <si>
    <t>Cumulative</t>
  </si>
  <si>
    <t>Energy Cost Current model</t>
  </si>
  <si>
    <t>Energy Cost Green Alternative</t>
  </si>
  <si>
    <t>Replacing Input Number of Computers</t>
  </si>
  <si>
    <t>Replacing All of Your Computers</t>
  </si>
  <si>
    <t>Calculations</t>
  </si>
  <si>
    <t>Current Computers</t>
  </si>
  <si>
    <t>Executive Summary</t>
  </si>
  <si>
    <t xml:space="preserve">IRR </t>
  </si>
  <si>
    <t>10 Year</t>
  </si>
  <si>
    <t>5 Year</t>
  </si>
  <si>
    <t>6 Year</t>
  </si>
  <si>
    <t>7 Year</t>
  </si>
  <si>
    <t>8 Year</t>
  </si>
  <si>
    <t>9 Year</t>
  </si>
  <si>
    <t>kg/kWh</t>
  </si>
  <si>
    <t>Carbon emissions per kWh of electricity used</t>
  </si>
  <si>
    <t>http://www.plugintogreencanada.com/step1_elec_only_calc.php/Emissions_from_Electricity/196/47/0</t>
  </si>
  <si>
    <t>Can input province, billing month and consumer type as well as electricity used or bill amount</t>
  </si>
  <si>
    <t>kg</t>
  </si>
  <si>
    <t>Carbon Savings</t>
  </si>
  <si>
    <t>Replacing all computers</t>
  </si>
  <si>
    <t>Reducing electricity use reduces your company's annual carbon emissions</t>
  </si>
  <si>
    <t>Carbon Savings (kg)</t>
  </si>
  <si>
    <t>Cumulative carbon savings all computers</t>
  </si>
  <si>
    <t>Click here to see all calculations and projected savings</t>
  </si>
  <si>
    <t>http://www.kingstonhydro.com/Commercial/Rates.aspx</t>
  </si>
  <si>
    <t>Commercial rate from kingston hydro</t>
  </si>
  <si>
    <t>http://www.bankofcanada.ca/en/inflation/</t>
  </si>
  <si>
    <t>Inflation rate in Canada</t>
  </si>
  <si>
    <t>What is the value of work done at home or on the road to your company?</t>
  </si>
  <si>
    <t>$/hr</t>
  </si>
  <si>
    <t>hrs/week</t>
  </si>
  <si>
    <t>Total Cash Flows</t>
  </si>
  <si>
    <t>Cash Flows from Savings</t>
  </si>
  <si>
    <t>Cash Flows from Productivity</t>
  </si>
  <si>
    <t>Baseline</t>
  </si>
  <si>
    <t>Estimated annual savings on electricity after replacing all computers</t>
  </si>
  <si>
    <t>Dell Latitude 2100</t>
  </si>
  <si>
    <t>Acer Travel Mate 5530</t>
  </si>
  <si>
    <t>Model</t>
  </si>
  <si>
    <t>Universal Docking Station</t>
  </si>
  <si>
    <t>price reference</t>
  </si>
  <si>
    <t>energy reference</t>
  </si>
  <si>
    <t>http://www.codinghorror.com/blog/archives/000562.html</t>
  </si>
  <si>
    <t>Replacing Desktops With Energy Efficient Laptops</t>
  </si>
  <si>
    <t xml:space="preserve">Three cases are analyzed through this ECM: </t>
  </si>
  <si>
    <t xml:space="preserve">1) Your company is planning to replace some of your current computers this year.  </t>
  </si>
  <si>
    <t xml:space="preserve">2) Your company is planning to replace all of your computers this year.  </t>
  </si>
  <si>
    <t>3) Replacing some computers even if your company is NOT planning to replace current models.</t>
  </si>
  <si>
    <t>Replacing your current desktop configuration with a laptop and docking station can save a great deal of money on electricity and increase productivity.</t>
  </si>
  <si>
    <t xml:space="preserve">If your company is already planning on replacing your current computers it is economical and environmentally friendly to replace them with slightly more </t>
  </si>
  <si>
    <t>expensive, energy efficient laptops instead.</t>
  </si>
  <si>
    <t>How to find this?</t>
  </si>
  <si>
    <t>Click to go back to Input Page</t>
  </si>
  <si>
    <t>Company Profile</t>
  </si>
  <si>
    <t>How many working weeks per year for your company?</t>
  </si>
  <si>
    <t>A</t>
  </si>
  <si>
    <t>B</t>
  </si>
  <si>
    <t>C</t>
  </si>
  <si>
    <t>D</t>
  </si>
  <si>
    <t>E</t>
  </si>
  <si>
    <t>F</t>
  </si>
  <si>
    <t>G</t>
  </si>
  <si>
    <t>H</t>
  </si>
  <si>
    <t xml:space="preserve">Hours per day in sleep </t>
  </si>
  <si>
    <t>weeks</t>
  </si>
  <si>
    <t>I</t>
  </si>
  <si>
    <t>J</t>
  </si>
  <si>
    <t>K</t>
  </si>
  <si>
    <t>L</t>
  </si>
  <si>
    <t>M</t>
  </si>
  <si>
    <t>weeks/year</t>
  </si>
  <si>
    <t>hrs/year</t>
  </si>
  <si>
    <t>kWh/year</t>
  </si>
  <si>
    <t>N</t>
  </si>
  <si>
    <t>O</t>
  </si>
  <si>
    <t>P</t>
  </si>
  <si>
    <t>Q</t>
  </si>
  <si>
    <t>R</t>
  </si>
  <si>
    <t>S</t>
  </si>
  <si>
    <t>T</t>
  </si>
  <si>
    <t>U</t>
  </si>
  <si>
    <t>A1</t>
  </si>
  <si>
    <t>B1</t>
  </si>
  <si>
    <t>C1</t>
  </si>
  <si>
    <t>D1</t>
  </si>
  <si>
    <t>E1</t>
  </si>
  <si>
    <t>Cash flows if you are not planning to replace your computers</t>
  </si>
  <si>
    <t>Click here if unsure of current PC cost</t>
  </si>
  <si>
    <t>Assumptions/References/Help</t>
  </si>
  <si>
    <t>This is an average price recommended to use if you are unsure of the current price of your PC.</t>
  </si>
  <si>
    <t>desktop picture adapted from:</t>
  </si>
  <si>
    <t>http://www.gearfuse.com/wp-content/uploads/andrew/4_mar07/thinkcentre_m52_tower_1.jpg</t>
  </si>
  <si>
    <t xml:space="preserve">http://www.medimanage.com/Images/docking%20staion.jpg </t>
  </si>
  <si>
    <t>Cashflows / IRR / Carbon Savings</t>
  </si>
  <si>
    <t>Power Produced By Fossil Fuels</t>
  </si>
  <si>
    <t>SO2 Emmisions</t>
  </si>
  <si>
    <t xml:space="preserve">Nox Emmisions </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</si>
  <si>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</si>
  <si>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</si>
  <si>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</si>
  <si>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</si>
  <si>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SO2 Savings (kg)</t>
  </si>
  <si>
    <t>Nox Savings (kg)</t>
  </si>
  <si>
    <t>Current Model</t>
  </si>
  <si>
    <t>Productivity</t>
  </si>
  <si>
    <t>Carbon Emissions</t>
  </si>
  <si>
    <t>SO2 Emissions</t>
  </si>
  <si>
    <t>Nox Emissions</t>
  </si>
  <si>
    <t>SO2 Savings</t>
  </si>
  <si>
    <t>Nox Savings</t>
  </si>
  <si>
    <t>Savings on Emissions over 10 years</t>
  </si>
  <si>
    <t>V</t>
  </si>
  <si>
    <t>X</t>
  </si>
  <si>
    <t>Y</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</si>
  <si>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</si>
  <si>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</si>
  <si>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</si>
  <si>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</si>
  <si>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</si>
  <si>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</si>
  <si>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</si>
  <si>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</si>
  <si>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</si>
  <si>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</si>
  <si>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</si>
  <si>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</si>
  <si>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</si>
  <si>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</si>
  <si>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</si>
  <si>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</si>
  <si>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</si>
  <si>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</si>
  <si>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</si>
  <si>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</si>
  <si>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Projected savings</t>
  </si>
  <si>
    <t>Click here to see the Executive Summary</t>
  </si>
  <si>
    <t>Click here to go back to the Input Page</t>
  </si>
  <si>
    <t>Click here to see the Assumptions/References</t>
  </si>
  <si>
    <t>How many hours per day are these computers on (average working day)?</t>
  </si>
  <si>
    <t>How many days a week are these desktops on (average working week)?</t>
  </si>
  <si>
    <t>How many hours per day are these computers in sleep mode?</t>
  </si>
  <si>
    <t xml:space="preserve">In general, desktop computers use much more energy than notebooks or netbooks. Even an energy star desktop can use about 160kWh in a year where the </t>
  </si>
  <si>
    <t xml:space="preserve">average energy star notebook uses only 37kWh. Many offices may be wary of switching to laptops simply because they are used to having a desktop with a </t>
  </si>
  <si>
    <t xml:space="preserve">big screen and external hardware. This roadblock is overcome by using a laptop docking station. The monitor, keyboard, mouse, printer etc. that you have </t>
  </si>
  <si>
    <t xml:space="preserve">station which means there will be no change to how you operate in your workstation but you will draw significantly less power. Laptops also carry the </t>
  </si>
  <si>
    <t>added benefit of allowing employees to take work home or on the road which increases productivity, adding value to your company.</t>
  </si>
  <si>
    <t>Click to INPUT your Company's current computer information.</t>
  </si>
  <si>
    <t xml:space="preserve">connected to your current desktop can all be connected to a docking station. The laptop can be easily connected or disconnected from the docking </t>
  </si>
  <si>
    <t>laptop picture from:</t>
  </si>
  <si>
    <t>Pictures adapted from [1]</t>
  </si>
  <si>
    <t>Back to Introduction</t>
  </si>
  <si>
    <t>Z</t>
  </si>
  <si>
    <t>Working Weeks (from input page)</t>
  </si>
  <si>
    <t>Table of IRR Values</t>
  </si>
  <si>
    <t>Back To Top</t>
  </si>
  <si>
    <t>Plots of cash Flows for the Three Scenerios</t>
  </si>
  <si>
    <t>Figure 2: Cash Flow plot for replacing all computers.</t>
  </si>
  <si>
    <t>Figure 1: Cash Flow plot for replacing input number of computers.</t>
  </si>
  <si>
    <t>Figure 3: Cash Flow plot for replacing models without previous intent.</t>
  </si>
  <si>
    <t>Reduced Emissions Table and Plots</t>
  </si>
  <si>
    <t>Click for IRR</t>
  </si>
  <si>
    <t>Click for Cash Flow Plots</t>
  </si>
  <si>
    <t>Click for Reduction in Emissions Plots</t>
  </si>
  <si>
    <t>Figure 5: Cumulative SO2 and NOx Emissions Reduction</t>
  </si>
  <si>
    <t>Figure 4: Cumulative Carbon Emissions Reduction</t>
  </si>
  <si>
    <t>How many docking stations would you like to purchase?</t>
  </si>
  <si>
    <t>What is the cost of a docking station for this laptop?</t>
  </si>
  <si>
    <t xml:space="preserve">To find the exact value use Kill-a-Watt Meter, or contact your computer manufacturer. </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</si>
  <si>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</si>
  <si>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</si>
  <si>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</si>
  <si>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</si>
  <si>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</si>
  <si>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</si>
  <si>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</si>
  <si>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</si>
  <si>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*moderate useage</t>
  </si>
  <si>
    <t>Dell latitude E4200</t>
  </si>
  <si>
    <t xml:space="preserve">Computers are turned off for the remainder of the week (7days - # of working days)  </t>
  </si>
  <si>
    <t>and no power is supplied to them.</t>
  </si>
  <si>
    <t>Your investment looks like this:</t>
  </si>
  <si>
    <t>New cost of electricity</t>
  </si>
  <si>
    <t>Current cost of electricity</t>
  </si>
  <si>
    <t>Current upfront cost</t>
  </si>
  <si>
    <t>New upfront cost</t>
  </si>
  <si>
    <t>Cash Flows</t>
  </si>
  <si>
    <t>Cumulative Cash Flows</t>
  </si>
  <si>
    <t>IRR</t>
  </si>
  <si>
    <t>Number of hours for IT to re-image a computer</t>
  </si>
  <si>
    <t>Cost to pay IT re-imaging</t>
  </si>
  <si>
    <t>Soft Costs</t>
  </si>
  <si>
    <t>A5</t>
  </si>
  <si>
    <t>B5</t>
  </si>
  <si>
    <t>C5</t>
  </si>
  <si>
    <t>D5</t>
  </si>
  <si>
    <t>hr</t>
  </si>
  <si>
    <t>Cash Flows from Soft Costs</t>
  </si>
  <si>
    <t>Click here to see when this cost comes into effect</t>
  </si>
  <si>
    <t xml:space="preserve">When your company is already planning to replace computers, the cost to image will be equal </t>
  </si>
  <si>
    <t>regardless of what type of computer you purchase, therefore IT soft costs only come into effect</t>
  </si>
  <si>
    <t>In case 3 when you aren't already planning on purchasing new computers</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</si>
  <si>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</si>
  <si>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If having a laptop computer will allow employees to work during times when productivity</t>
  </si>
  <si>
    <t xml:space="preserve">would otherwise be lost (sick days, travel for business meetings etc), then a laptop </t>
  </si>
  <si>
    <t>computer brings added value to your company</t>
  </si>
  <si>
    <t>Click here to understand how this affects your company</t>
  </si>
  <si>
    <t>Click here for a list of possible docking stations</t>
  </si>
  <si>
    <t>Note: If an error appears, the IRR is likely too high or too low, please refer to previous years for similar IRRs</t>
  </si>
  <si>
    <t>Please note that if you add productivity savings the invetment changes significantly.  Please be accurate as this changes IRR drastically.</t>
  </si>
  <si>
    <t>% fossil fuels</t>
  </si>
  <si>
    <t>Computer Time</t>
  </si>
  <si>
    <t xml:space="preserve">Number of Computers </t>
  </si>
  <si>
    <t>(from input page)</t>
  </si>
  <si>
    <t xml:space="preserve">Days per week computer is on </t>
  </si>
  <si>
    <t xml:space="preserve">Hours per day computers are on </t>
  </si>
  <si>
    <t xml:space="preserve">Number of Computers to be replaced </t>
  </si>
  <si>
    <t xml:space="preserve">Hours on per week </t>
  </si>
  <si>
    <t>(C*D)</t>
  </si>
  <si>
    <t xml:space="preserve">Hours sleep per week </t>
  </si>
  <si>
    <t>(F*D)</t>
  </si>
  <si>
    <t xml:space="preserve">Hours on per year </t>
  </si>
  <si>
    <t>(E*H)</t>
  </si>
  <si>
    <t xml:space="preserve">Hours sleep per year </t>
  </si>
  <si>
    <t>(G*H)</t>
  </si>
  <si>
    <t>(current model)</t>
  </si>
  <si>
    <t xml:space="preserve">Power used in sleep mode </t>
  </si>
  <si>
    <t>Power used at full capacity</t>
  </si>
  <si>
    <t>Current energy use per year</t>
  </si>
  <si>
    <t xml:space="preserve">Current energy cost per year per computer </t>
  </si>
  <si>
    <t>(M* $/kWh)</t>
  </si>
  <si>
    <t xml:space="preserve">Cost of current computer model </t>
  </si>
  <si>
    <t>((K*I) +(L*J) ) /1000</t>
  </si>
  <si>
    <t xml:space="preserve">Cost to replace computers with current model </t>
  </si>
  <si>
    <t>(B*O)</t>
  </si>
  <si>
    <t xml:space="preserve">Power used at full capacity </t>
  </si>
  <si>
    <t>(green alternative)</t>
  </si>
  <si>
    <t>Energy use of green alternative per year</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</si>
  <si>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</si>
  <si>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</si>
  <si>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</si>
  <si>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</si>
  <si>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</si>
  <si>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Cost to replace computers with green alternative </t>
  </si>
  <si>
    <t>(U*B)</t>
  </si>
  <si>
    <t xml:space="preserve">Number of docking stations to be purchased </t>
  </si>
  <si>
    <t xml:space="preserve">Cost of docking stations </t>
  </si>
  <si>
    <t>(V*X)</t>
  </si>
  <si>
    <t>Total upfront cost of green alternative</t>
  </si>
  <si>
    <t>(W + Y)</t>
  </si>
  <si>
    <t>(A*J)-((J*(A-B)) +(B*P))</t>
  </si>
  <si>
    <t>(A*J) - (B*P)</t>
  </si>
  <si>
    <t xml:space="preserve">Value of work done at home </t>
  </si>
  <si>
    <t xml:space="preserve">Hours of work done at home per computer per week </t>
  </si>
  <si>
    <t xml:space="preserve">Hours of work done at home per computer per year </t>
  </si>
  <si>
    <t>(B1 * H)</t>
  </si>
  <si>
    <t>(C1 * B)</t>
  </si>
  <si>
    <t>(C1 * A)</t>
  </si>
  <si>
    <t>(D1 * A1)</t>
  </si>
  <si>
    <t>(E1 * A1)</t>
  </si>
  <si>
    <t xml:space="preserve">Current annual carbon emissions per computer </t>
  </si>
  <si>
    <t>(M* kg/kWh)</t>
  </si>
  <si>
    <t xml:space="preserve">Annual carbon emissions of green alternative computer </t>
  </si>
  <si>
    <t>(S*kg/kWh)</t>
  </si>
  <si>
    <t xml:space="preserve">Current total annual carbon emissions from computers </t>
  </si>
  <si>
    <t>(A2*A)</t>
  </si>
  <si>
    <t xml:space="preserve">Total annual carbon emissions after replacing all computers </t>
  </si>
  <si>
    <t>(B2*A)</t>
  </si>
  <si>
    <t>((B2*B)+(A2*(A-B))</t>
  </si>
  <si>
    <t xml:space="preserve">Current annual SO2 emissions per computer </t>
  </si>
  <si>
    <t>(M* kg/kWh*%ff)</t>
  </si>
  <si>
    <t>Annual SO2 emissions of green alternative computer</t>
  </si>
  <si>
    <t>(S*kg/kWh*%ff)</t>
  </si>
  <si>
    <t xml:space="preserve">Current total annual SO2 emissions from computers </t>
  </si>
  <si>
    <t>(A3*A)</t>
  </si>
  <si>
    <t>((B3*B)+(A3*(A-B))</t>
  </si>
  <si>
    <t xml:space="preserve">Total annual SO2 emissions after replacing all computers </t>
  </si>
  <si>
    <t>(B3*A)</t>
  </si>
  <si>
    <t xml:space="preserve">Current annual Nox emissions per computer </t>
  </si>
  <si>
    <t xml:space="preserve">Annual Nox emissions of green alternative computer </t>
  </si>
  <si>
    <t xml:space="preserve">Current total annual Nox emissions from computers </t>
  </si>
  <si>
    <t>(A4*A)</t>
  </si>
  <si>
    <t>((B4*B)+(A4*(A-B))</t>
  </si>
  <si>
    <t xml:space="preserve">Total annual Nox emissions after replacing all computers </t>
  </si>
  <si>
    <t>(B4*A)</t>
  </si>
  <si>
    <t xml:space="preserve">Hours to re-image a computer </t>
  </si>
  <si>
    <t xml:space="preserve">Cost per hour for IT department </t>
  </si>
  <si>
    <t xml:space="preserve">Total hours to re-image computers </t>
  </si>
  <si>
    <t>(A5*B)</t>
  </si>
  <si>
    <t xml:space="preserve">Cost to pay IT department </t>
  </si>
  <si>
    <t>(C5*B5)</t>
  </si>
  <si>
    <t>Not Planning to Replace your Computers</t>
  </si>
  <si>
    <t>How many hours a week will your employees work at home/on the road per laptop?</t>
  </si>
  <si>
    <t>Click here for a list of some green laptops and docking stations</t>
  </si>
  <si>
    <t>*Use min. amount of hours for a conservative estimate. Please be accurate.</t>
  </si>
  <si>
    <t>Click to See and Example of the Savings.</t>
  </si>
  <si>
    <t>Example Situation</t>
  </si>
  <si>
    <r>
      <t xml:space="preserve">-Your company would like to replace all </t>
    </r>
    <r>
      <rPr>
        <b/>
        <sz val="11"/>
        <color indexed="8"/>
        <rFont val="Calibri"/>
        <family val="2"/>
      </rPr>
      <t>20</t>
    </r>
    <r>
      <rPr>
        <sz val="11"/>
        <color theme="1"/>
        <rFont val="Calibri"/>
        <family val="2"/>
      </rPr>
      <t xml:space="preserve"> of your computers this year.</t>
    </r>
  </si>
  <si>
    <r>
      <t xml:space="preserve">-The current model that you use costs </t>
    </r>
    <r>
      <rPr>
        <b/>
        <sz val="11"/>
        <color indexed="8"/>
        <rFont val="Calibri"/>
        <family val="2"/>
      </rPr>
      <t>$600</t>
    </r>
    <r>
      <rPr>
        <sz val="11"/>
        <color theme="1"/>
        <rFont val="Calibri"/>
        <family val="2"/>
      </rPr>
      <t xml:space="preserve"> new and uses </t>
    </r>
    <r>
      <rPr>
        <b/>
        <sz val="11"/>
        <color indexed="8"/>
        <rFont val="Calibri"/>
        <family val="2"/>
      </rPr>
      <t>160</t>
    </r>
    <r>
      <rPr>
        <sz val="11"/>
        <color theme="1"/>
        <rFont val="Calibri"/>
        <family val="2"/>
      </rPr>
      <t xml:space="preserve"> W while on and </t>
    </r>
    <r>
      <rPr>
        <b/>
        <sz val="11"/>
        <color indexed="8"/>
        <rFont val="Calibri"/>
        <family val="2"/>
      </rPr>
      <t>4</t>
    </r>
    <r>
      <rPr>
        <sz val="11"/>
        <color theme="1"/>
        <rFont val="Calibri"/>
        <family val="2"/>
      </rPr>
      <t>W while in sleep mode.</t>
    </r>
  </si>
  <si>
    <r>
      <t>-Another suggested replacement is a $</t>
    </r>
    <r>
      <rPr>
        <b/>
        <sz val="11"/>
        <color indexed="8"/>
        <rFont val="Calibri"/>
        <family val="2"/>
      </rPr>
      <t>800</t>
    </r>
    <r>
      <rPr>
        <sz val="11"/>
        <color theme="1"/>
        <rFont val="Calibri"/>
        <family val="2"/>
      </rPr>
      <t xml:space="preserve"> laptop with a $</t>
    </r>
    <r>
      <rPr>
        <b/>
        <sz val="11"/>
        <color indexed="8"/>
        <rFont val="Calibri"/>
        <family val="2"/>
      </rPr>
      <t>100</t>
    </r>
    <r>
      <rPr>
        <sz val="11"/>
        <color theme="1"/>
        <rFont val="Calibri"/>
        <family val="2"/>
      </rPr>
      <t xml:space="preserve"> dollar docking station. </t>
    </r>
  </si>
  <si>
    <r>
      <t xml:space="preserve">-The laptop uses </t>
    </r>
    <r>
      <rPr>
        <b/>
        <sz val="11"/>
        <rFont val="Calibri"/>
        <family val="2"/>
      </rPr>
      <t>12</t>
    </r>
    <r>
      <rPr>
        <sz val="11"/>
        <rFont val="Calibri"/>
        <family val="2"/>
      </rPr>
      <t xml:space="preserve"> W while on and </t>
    </r>
    <r>
      <rPr>
        <b/>
        <sz val="11"/>
        <rFont val="Calibri"/>
        <family val="2"/>
      </rPr>
      <t>1</t>
    </r>
    <r>
      <rPr>
        <sz val="11"/>
        <rFont val="Calibri"/>
        <family val="2"/>
      </rPr>
      <t xml:space="preserve"> W while in sleep.</t>
    </r>
  </si>
  <si>
    <r>
      <t xml:space="preserve">-If you run your computers for </t>
    </r>
    <r>
      <rPr>
        <b/>
        <sz val="11"/>
        <color indexed="8"/>
        <rFont val="Calibri"/>
        <family val="2"/>
      </rPr>
      <t>8</t>
    </r>
    <r>
      <rPr>
        <sz val="11"/>
        <color theme="1"/>
        <rFont val="Calibri"/>
        <family val="2"/>
      </rPr>
      <t xml:space="preserve"> hours a day and the computer sleeps for </t>
    </r>
    <r>
      <rPr>
        <b/>
        <sz val="11"/>
        <color indexed="8"/>
        <rFont val="Calibri"/>
        <family val="2"/>
      </rPr>
      <t>16</t>
    </r>
    <r>
      <rPr>
        <sz val="11"/>
        <color theme="1"/>
        <rFont val="Calibri"/>
        <family val="2"/>
      </rPr>
      <t xml:space="preserve"> hours per day, and you operate this way</t>
    </r>
    <r>
      <rPr>
        <b/>
        <sz val="11"/>
        <color indexed="8"/>
        <rFont val="Calibri"/>
        <family val="2"/>
      </rPr>
      <t xml:space="preserve"> 5</t>
    </r>
    <r>
      <rPr>
        <sz val="11"/>
        <color theme="1"/>
        <rFont val="Calibri"/>
        <family val="2"/>
      </rPr>
      <t xml:space="preserve"> days a week and </t>
    </r>
    <r>
      <rPr>
        <b/>
        <sz val="11"/>
        <color indexed="8"/>
        <rFont val="Calibri"/>
        <family val="2"/>
      </rPr>
      <t>50</t>
    </r>
    <r>
      <rPr>
        <sz val="11"/>
        <color theme="1"/>
        <rFont val="Calibri"/>
        <family val="2"/>
      </rPr>
      <t xml:space="preserve"> weeks per year,</t>
    </r>
  </si>
  <si>
    <t>Click to go back to the Introduction</t>
  </si>
  <si>
    <t>Example of a cash flow</t>
  </si>
  <si>
    <t>Click to see a detailed analysis of the calculations</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</si>
  <si>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</si>
  <si>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</si>
  <si>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</si>
  <si>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</si>
  <si>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</si>
  <si>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</si>
  <si>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</si>
  <si>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</si>
  <si>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benefiting from the energy savings.</t>
  </si>
  <si>
    <t>**Depending on the usage of the battery of the laptop, the battery may have to be replaced, this cost was not taken into account in this ECM.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</si>
</sst>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7">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b/>
      <sz val="11"/>
      <name val="Calibri"/>
      <family val="2"/>
    </font>
    <font>
      <i/>
      <sz val="11"/>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Times New Roman"/>
      <family val="1"/>
    </font>
    <font>
      <sz val="14"/>
      <color indexed="8"/>
      <name val="Calibri"/>
      <family val="2"/>
    </font>
    <font>
      <b/>
      <sz val="14"/>
      <color indexed="8"/>
      <name val="Calibri"/>
      <family val="2"/>
    </font>
    <font>
      <b/>
      <sz val="16"/>
      <color indexed="8"/>
      <name val="Calibri"/>
      <family val="2"/>
    </font>
    <font>
      <b/>
      <sz val="16"/>
      <name val="Calibri"/>
      <family val="2"/>
    </font>
    <font>
      <u val="single"/>
      <sz val="14"/>
      <color indexed="12"/>
      <name val="Calibri"/>
      <family val="2"/>
    </font>
    <font>
      <b/>
      <sz val="18"/>
      <color indexed="8"/>
      <name val="Calibri"/>
      <family val="2"/>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Times New Roman"/>
      <family val="1"/>
    </font>
    <font>
      <sz val="14"/>
      <color theme="1"/>
      <name val="Calibri"/>
      <family val="2"/>
    </font>
    <font>
      <b/>
      <sz val="14"/>
      <color theme="1"/>
      <name val="Calibri"/>
      <family val="2"/>
    </font>
    <font>
      <b/>
      <sz val="16"/>
      <color theme="1"/>
      <name val="Calibri"/>
      <family val="2"/>
    </font>
    <font>
      <u val="single"/>
      <sz val="14"/>
      <color theme="10"/>
      <name val="Calibri"/>
      <family val="2"/>
    </font>
    <font>
      <b/>
      <sz val="1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B8FDB3"/>
        <bgColor indexed="64"/>
      </patternFill>
    </fill>
    <fill>
      <patternFill patternType="solid">
        <fgColor theme="3" tint="0.7999799847602844"/>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FF"/>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medium"/>
    </border>
    <border>
      <left style="thin"/>
      <right style="thin"/>
      <top/>
      <bottom style="thin"/>
    </border>
    <border>
      <left style="medium"/>
      <right style="thin"/>
      <top/>
      <bottom style="thin"/>
    </border>
    <border>
      <left style="thin"/>
      <right style="medium"/>
      <top/>
      <bottom style="thin"/>
    </border>
    <border>
      <left/>
      <right style="thin"/>
      <top style="thin"/>
      <bottom style="thin"/>
    </border>
    <border>
      <left/>
      <right/>
      <top style="thin"/>
      <bottom/>
    </border>
    <border>
      <left/>
      <right/>
      <top/>
      <bottom style="thin"/>
    </border>
    <border>
      <left/>
      <right style="thin"/>
      <top/>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medium"/>
      <top/>
      <bottom style="thin"/>
    </border>
    <border>
      <left/>
      <right style="medium"/>
      <top style="thin"/>
      <bottom/>
    </border>
    <border>
      <left style="medium"/>
      <right/>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style="thin"/>
      <top/>
      <bottom/>
    </border>
    <border>
      <left style="medium"/>
      <right style="thin"/>
      <top style="thin"/>
      <bottom/>
    </border>
    <border>
      <left style="medium"/>
      <right/>
      <top style="thin"/>
      <bottom style="thin"/>
    </border>
    <border>
      <left/>
      <right/>
      <top style="medium">
        <color theme="9" tint="-0.24993999302387238"/>
      </top>
      <bottom/>
    </border>
    <border>
      <left style="thin"/>
      <right/>
      <top/>
      <botto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medium"/>
      <right/>
      <top style="medium"/>
      <bottom style="thin"/>
    </border>
    <border>
      <left style="medium"/>
      <right/>
      <top style="thin"/>
      <bottom style="medium"/>
    </border>
    <border>
      <left/>
      <right style="thin"/>
      <top style="medium"/>
      <bottom style="thin"/>
    </border>
    <border>
      <left/>
      <right/>
      <top style="thin"/>
      <bottom style="thin"/>
    </border>
    <border>
      <left style="medium"/>
      <right/>
      <top/>
      <bottom style="thin"/>
    </border>
    <border>
      <left style="thin"/>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1">
    <xf numFmtId="0" fontId="0" fillId="0" borderId="0" xfId="0" applyAlignment="1">
      <alignment/>
    </xf>
    <xf numFmtId="0" fontId="0" fillId="33" borderId="10" xfId="57" applyFill="1" applyBorder="1" applyAlignment="1">
      <alignment horizontal="center"/>
      <protection/>
    </xf>
    <xf numFmtId="0" fontId="3" fillId="33" borderId="10" xfId="57" applyFont="1" applyFill="1" applyBorder="1" applyAlignment="1">
      <alignment horizontal="center"/>
      <protection/>
    </xf>
    <xf numFmtId="0" fontId="0" fillId="33" borderId="10" xfId="0" applyFill="1" applyBorder="1" applyAlignment="1">
      <alignment horizontal="center"/>
    </xf>
    <xf numFmtId="0" fontId="0" fillId="34" borderId="0" xfId="0" applyFill="1" applyAlignment="1">
      <alignment/>
    </xf>
    <xf numFmtId="0" fontId="0" fillId="34" borderId="10" xfId="0" applyFill="1" applyBorder="1" applyAlignment="1">
      <alignment/>
    </xf>
    <xf numFmtId="0" fontId="49" fillId="34" borderId="0" xfId="0" applyFont="1" applyFill="1" applyBorder="1" applyAlignment="1">
      <alignment horizontal="center"/>
    </xf>
    <xf numFmtId="0" fontId="49" fillId="34" borderId="10" xfId="0" applyFont="1" applyFill="1" applyBorder="1" applyAlignment="1">
      <alignment/>
    </xf>
    <xf numFmtId="2" fontId="0" fillId="34" borderId="10" xfId="0" applyNumberFormat="1" applyFill="1" applyBorder="1" applyAlignment="1">
      <alignment/>
    </xf>
    <xf numFmtId="0" fontId="3" fillId="34" borderId="10" xfId="53" applyFont="1" applyFill="1" applyBorder="1" applyAlignment="1" applyProtection="1">
      <alignment/>
      <protection/>
    </xf>
    <xf numFmtId="0" fontId="0" fillId="34" borderId="10" xfId="0" applyFont="1" applyFill="1" applyBorder="1" applyAlignment="1">
      <alignment/>
    </xf>
    <xf numFmtId="9" fontId="0" fillId="34" borderId="10" xfId="0" applyNumberFormat="1" applyFill="1" applyBorder="1" applyAlignment="1">
      <alignment/>
    </xf>
    <xf numFmtId="0" fontId="49" fillId="34" borderId="11" xfId="0" applyFont="1" applyFill="1" applyBorder="1" applyAlignment="1">
      <alignment horizont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5" borderId="0" xfId="0" applyFill="1" applyBorder="1" applyAlignment="1">
      <alignment/>
    </xf>
    <xf numFmtId="0" fontId="0" fillId="35" borderId="0" xfId="0" applyFill="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2" borderId="10" xfId="0" applyFill="1" applyBorder="1" applyAlignment="1">
      <alignment/>
    </xf>
    <xf numFmtId="0" fontId="0" fillId="2" borderId="19" xfId="0" applyFill="1" applyBorder="1" applyAlignment="1">
      <alignment/>
    </xf>
    <xf numFmtId="0" fontId="0" fillId="34" borderId="20" xfId="0" applyFill="1" applyBorder="1" applyAlignment="1">
      <alignment/>
    </xf>
    <xf numFmtId="0" fontId="0" fillId="2" borderId="21" xfId="0" applyFill="1" applyBorder="1" applyAlignment="1">
      <alignment/>
    </xf>
    <xf numFmtId="0" fontId="0" fillId="34" borderId="22" xfId="0" applyFill="1" applyBorder="1" applyAlignment="1">
      <alignment/>
    </xf>
    <xf numFmtId="0" fontId="49" fillId="34" borderId="14" xfId="0" applyFont="1" applyFill="1" applyBorder="1" applyAlignment="1">
      <alignment/>
    </xf>
    <xf numFmtId="2" fontId="0" fillId="34" borderId="12" xfId="0" applyNumberFormat="1" applyFill="1" applyBorder="1" applyAlignment="1">
      <alignment/>
    </xf>
    <xf numFmtId="0" fontId="49" fillId="34" borderId="15" xfId="0" applyFont="1" applyFill="1" applyBorder="1" applyAlignment="1">
      <alignment/>
    </xf>
    <xf numFmtId="2" fontId="0" fillId="34" borderId="19" xfId="0" applyNumberFormat="1" applyFill="1" applyBorder="1" applyAlignment="1">
      <alignment/>
    </xf>
    <xf numFmtId="2" fontId="0" fillId="34" borderId="13" xfId="0" applyNumberFormat="1" applyFill="1" applyBorder="1" applyAlignment="1">
      <alignment/>
    </xf>
    <xf numFmtId="2" fontId="0" fillId="34" borderId="23" xfId="0" applyNumberFormat="1" applyFill="1" applyBorder="1" applyAlignment="1">
      <alignment/>
    </xf>
    <xf numFmtId="9" fontId="0" fillId="34" borderId="12" xfId="0" applyNumberFormat="1" applyFill="1" applyBorder="1" applyAlignment="1">
      <alignment/>
    </xf>
    <xf numFmtId="9" fontId="0" fillId="34" borderId="19" xfId="0" applyNumberFormat="1" applyFill="1" applyBorder="1" applyAlignment="1">
      <alignment/>
    </xf>
    <xf numFmtId="9" fontId="0" fillId="34" borderId="13" xfId="0" applyNumberFormat="1" applyFill="1" applyBorder="1" applyAlignment="1">
      <alignment/>
    </xf>
    <xf numFmtId="0" fontId="0" fillId="33" borderId="24" xfId="57" applyFill="1" applyBorder="1" applyAlignment="1" applyProtection="1">
      <alignment horizontal="center"/>
      <protection hidden="1"/>
    </xf>
    <xf numFmtId="0" fontId="49" fillId="34" borderId="24" xfId="0" applyFont="1" applyFill="1" applyBorder="1" applyAlignment="1">
      <alignment horizontal="center"/>
    </xf>
    <xf numFmtId="0" fontId="0" fillId="34" borderId="25" xfId="0" applyFill="1" applyBorder="1" applyAlignment="1">
      <alignment horizontal="center"/>
    </xf>
    <xf numFmtId="0" fontId="49" fillId="34" borderId="26" xfId="0" applyFont="1" applyFill="1" applyBorder="1" applyAlignment="1">
      <alignment horizontal="center"/>
    </xf>
    <xf numFmtId="0" fontId="0" fillId="34" borderId="27" xfId="0" applyFill="1" applyBorder="1" applyAlignment="1">
      <alignment/>
    </xf>
    <xf numFmtId="0" fontId="0" fillId="34" borderId="28" xfId="0" applyFill="1" applyBorder="1" applyAlignment="1">
      <alignment/>
    </xf>
    <xf numFmtId="0" fontId="0" fillId="34" borderId="29" xfId="0" applyFill="1" applyBorder="1" applyAlignment="1">
      <alignment/>
    </xf>
    <xf numFmtId="0" fontId="0" fillId="34" borderId="30" xfId="0" applyFill="1" applyBorder="1" applyAlignment="1">
      <alignment/>
    </xf>
    <xf numFmtId="0" fontId="43" fillId="34" borderId="0" xfId="53" applyFill="1" applyBorder="1" applyAlignment="1" applyProtection="1">
      <alignment/>
      <protection/>
    </xf>
    <xf numFmtId="0" fontId="0" fillId="34" borderId="31" xfId="0" applyFill="1" applyBorder="1" applyAlignment="1">
      <alignment/>
    </xf>
    <xf numFmtId="0" fontId="43" fillId="34" borderId="29" xfId="53" applyFill="1" applyBorder="1" applyAlignment="1" applyProtection="1">
      <alignment/>
      <protection/>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1" fontId="0" fillId="34" borderId="10" xfId="0" applyNumberFormat="1" applyFill="1" applyBorder="1" applyAlignment="1">
      <alignment/>
    </xf>
    <xf numFmtId="1" fontId="0" fillId="34" borderId="12" xfId="0" applyNumberFormat="1" applyFill="1" applyBorder="1" applyAlignment="1">
      <alignment/>
    </xf>
    <xf numFmtId="1" fontId="0" fillId="34" borderId="19" xfId="0" applyNumberFormat="1" applyFill="1" applyBorder="1" applyAlignment="1">
      <alignment/>
    </xf>
    <xf numFmtId="1" fontId="0" fillId="34" borderId="13" xfId="0" applyNumberFormat="1" applyFill="1" applyBorder="1" applyAlignment="1">
      <alignment/>
    </xf>
    <xf numFmtId="2" fontId="0" fillId="34" borderId="24" xfId="0" applyNumberFormat="1" applyFill="1" applyBorder="1" applyAlignment="1">
      <alignment/>
    </xf>
    <xf numFmtId="2" fontId="0" fillId="34" borderId="26" xfId="0" applyNumberFormat="1" applyFill="1" applyBorder="1" applyAlignment="1">
      <alignment/>
    </xf>
    <xf numFmtId="0" fontId="0" fillId="34" borderId="20" xfId="0" applyFill="1" applyBorder="1" applyAlignment="1">
      <alignment horizontal="center"/>
    </xf>
    <xf numFmtId="0" fontId="49" fillId="34" borderId="21" xfId="0" applyFont="1" applyFill="1" applyBorder="1" applyAlignment="1">
      <alignment horizontal="center"/>
    </xf>
    <xf numFmtId="0" fontId="49" fillId="34" borderId="22" xfId="0" applyFont="1" applyFill="1" applyBorder="1" applyAlignment="1">
      <alignment horizontal="center"/>
    </xf>
    <xf numFmtId="0" fontId="0" fillId="34" borderId="35" xfId="0" applyFill="1" applyBorder="1" applyAlignment="1">
      <alignment/>
    </xf>
    <xf numFmtId="0" fontId="49" fillId="34" borderId="28" xfId="0" applyFont="1" applyFill="1" applyBorder="1" applyAlignment="1">
      <alignment/>
    </xf>
    <xf numFmtId="0" fontId="51" fillId="34" borderId="0" xfId="0" applyFont="1" applyFill="1" applyBorder="1" applyAlignment="1">
      <alignment/>
    </xf>
    <xf numFmtId="0" fontId="49" fillId="34" borderId="10" xfId="0" applyFont="1" applyFill="1" applyBorder="1" applyAlignment="1">
      <alignment horizontal="center" wrapText="1"/>
    </xf>
    <xf numFmtId="0" fontId="43" fillId="34" borderId="10" xfId="53" applyFill="1" applyBorder="1" applyAlignment="1" applyProtection="1">
      <alignment/>
      <protection/>
    </xf>
    <xf numFmtId="0" fontId="0" fillId="7" borderId="28" xfId="0" applyFill="1" applyBorder="1" applyAlignment="1">
      <alignment/>
    </xf>
    <xf numFmtId="0" fontId="0" fillId="34" borderId="36" xfId="0" applyFill="1" applyBorder="1" applyAlignment="1">
      <alignment/>
    </xf>
    <xf numFmtId="0" fontId="0" fillId="34" borderId="37" xfId="0" applyFill="1" applyBorder="1" applyAlignment="1">
      <alignment/>
    </xf>
    <xf numFmtId="0" fontId="49" fillId="35" borderId="0" xfId="0" applyFont="1" applyFill="1" applyAlignment="1">
      <alignment/>
    </xf>
    <xf numFmtId="0" fontId="49" fillId="35" borderId="0" xfId="0" applyFont="1" applyFill="1" applyBorder="1" applyAlignment="1">
      <alignment/>
    </xf>
    <xf numFmtId="0" fontId="0" fillId="34" borderId="38" xfId="0"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1" xfId="0" applyFill="1" applyBorder="1" applyAlignment="1">
      <alignment horizontal="left" wrapText="1"/>
    </xf>
    <xf numFmtId="0" fontId="0" fillId="36" borderId="39" xfId="0" applyFill="1" applyBorder="1" applyAlignment="1">
      <alignment/>
    </xf>
    <xf numFmtId="0" fontId="0" fillId="36" borderId="31" xfId="0" applyFill="1" applyBorder="1" applyAlignment="1">
      <alignment/>
    </xf>
    <xf numFmtId="0" fontId="0" fillId="36" borderId="40"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50" fillId="34" borderId="38" xfId="57" applyFont="1" applyFill="1" applyBorder="1" applyAlignment="1">
      <alignment horizontal="left"/>
      <protection/>
    </xf>
    <xf numFmtId="0" fontId="0" fillId="34" borderId="0" xfId="57" applyFill="1" applyBorder="1">
      <alignment/>
      <protection/>
    </xf>
    <xf numFmtId="0" fontId="3" fillId="37" borderId="25" xfId="57" applyFont="1" applyFill="1" applyBorder="1" applyAlignment="1">
      <alignment horizontal="left"/>
      <protection/>
    </xf>
    <xf numFmtId="0" fontId="3" fillId="37" borderId="14" xfId="57" applyFont="1" applyFill="1" applyBorder="1" applyAlignment="1">
      <alignment horizontal="left"/>
      <protection/>
    </xf>
    <xf numFmtId="0" fontId="0" fillId="37" borderId="14" xfId="0" applyFill="1" applyBorder="1" applyAlignment="1">
      <alignment/>
    </xf>
    <xf numFmtId="0" fontId="3" fillId="5" borderId="14" xfId="57" applyFont="1" applyFill="1" applyBorder="1" applyAlignment="1">
      <alignment horizontal="left"/>
      <protection/>
    </xf>
    <xf numFmtId="0" fontId="0" fillId="5" borderId="14" xfId="57" applyFill="1" applyBorder="1" applyAlignment="1">
      <alignment horizontal="left"/>
      <protection/>
    </xf>
    <xf numFmtId="0" fontId="0" fillId="5" borderId="14" xfId="57" applyFill="1" applyBorder="1">
      <alignment/>
      <protection/>
    </xf>
    <xf numFmtId="0" fontId="0" fillId="34" borderId="38" xfId="57" applyFill="1" applyBorder="1">
      <alignment/>
      <protection/>
    </xf>
    <xf numFmtId="0" fontId="0" fillId="36" borderId="14" xfId="57" applyFill="1" applyBorder="1" applyAlignment="1">
      <alignment horizontal="left"/>
      <protection/>
    </xf>
    <xf numFmtId="0" fontId="3" fillId="36" borderId="14" xfId="53" applyFont="1" applyFill="1" applyBorder="1" applyAlignment="1" applyProtection="1">
      <alignment horizontal="left"/>
      <protection/>
    </xf>
    <xf numFmtId="0" fontId="0" fillId="36" borderId="14" xfId="0" applyFill="1" applyBorder="1" applyAlignment="1">
      <alignment/>
    </xf>
    <xf numFmtId="0" fontId="50" fillId="34" borderId="11" xfId="57" applyFont="1" applyFill="1" applyBorder="1" applyAlignment="1">
      <alignment horizontal="left"/>
      <protection/>
    </xf>
    <xf numFmtId="0" fontId="3" fillId="37" borderId="26" xfId="57" applyFont="1" applyFill="1" applyBorder="1" applyAlignment="1">
      <alignment horizontal="left"/>
      <protection/>
    </xf>
    <xf numFmtId="0" fontId="3" fillId="37" borderId="12" xfId="57" applyFont="1" applyFill="1" applyBorder="1" applyAlignment="1">
      <alignment horizontal="left"/>
      <protection/>
    </xf>
    <xf numFmtId="0" fontId="0" fillId="37" borderId="12" xfId="0" applyFill="1" applyBorder="1" applyAlignment="1">
      <alignment/>
    </xf>
    <xf numFmtId="0" fontId="3" fillId="5" borderId="12" xfId="57" applyFont="1" applyFill="1" applyBorder="1" applyAlignment="1">
      <alignment horizontal="left"/>
      <protection/>
    </xf>
    <xf numFmtId="0" fontId="0" fillId="5" borderId="12" xfId="57" applyFill="1" applyBorder="1" applyAlignment="1">
      <alignment horizontal="left"/>
      <protection/>
    </xf>
    <xf numFmtId="0" fontId="0" fillId="36" borderId="12" xfId="57" applyFill="1" applyBorder="1" applyAlignment="1">
      <alignment horizontal="left"/>
      <protection/>
    </xf>
    <xf numFmtId="0" fontId="3" fillId="36" borderId="12" xfId="57" applyFont="1" applyFill="1" applyBorder="1" applyAlignment="1">
      <alignment horizontal="left"/>
      <protection/>
    </xf>
    <xf numFmtId="0" fontId="0" fillId="36" borderId="12" xfId="0" applyFill="1" applyBorder="1" applyAlignment="1">
      <alignment/>
    </xf>
    <xf numFmtId="0" fontId="0" fillId="35" borderId="17" xfId="0" applyFill="1" applyBorder="1" applyAlignment="1">
      <alignment horizontal="center"/>
    </xf>
    <xf numFmtId="0" fontId="0" fillId="7" borderId="41" xfId="57" applyFill="1" applyBorder="1" applyAlignment="1">
      <alignment/>
      <protection/>
    </xf>
    <xf numFmtId="0" fontId="43" fillId="7" borderId="42" xfId="53" applyFill="1" applyBorder="1" applyAlignment="1" applyProtection="1">
      <alignment horizontal="center"/>
      <protection/>
    </xf>
    <xf numFmtId="0" fontId="0" fillId="7" borderId="43" xfId="57" applyFill="1" applyBorder="1" applyAlignment="1">
      <alignment horizontal="center"/>
      <protection/>
    </xf>
    <xf numFmtId="0" fontId="49" fillId="34" borderId="44" xfId="0" applyFont="1" applyFill="1" applyBorder="1" applyAlignment="1">
      <alignment horizontal="center"/>
    </xf>
    <xf numFmtId="0" fontId="49" fillId="34" borderId="45" xfId="0" applyFont="1" applyFill="1" applyBorder="1" applyAlignment="1">
      <alignment horizontal="center"/>
    </xf>
    <xf numFmtId="0" fontId="49" fillId="34" borderId="25" xfId="0" applyFont="1" applyFill="1" applyBorder="1" applyAlignment="1">
      <alignment horizontal="center"/>
    </xf>
    <xf numFmtId="0" fontId="49" fillId="35" borderId="0" xfId="0" applyFont="1" applyFill="1" applyAlignment="1">
      <alignment horizontal="center"/>
    </xf>
    <xf numFmtId="9" fontId="0" fillId="34" borderId="0" xfId="0" applyNumberFormat="1" applyFill="1" applyBorder="1" applyAlignment="1">
      <alignment/>
    </xf>
    <xf numFmtId="0" fontId="0" fillId="34" borderId="46" xfId="0" applyFont="1" applyFill="1" applyBorder="1" applyAlignment="1">
      <alignment/>
    </xf>
    <xf numFmtId="0" fontId="0" fillId="34" borderId="46" xfId="0" applyFill="1" applyBorder="1" applyAlignment="1">
      <alignment/>
    </xf>
    <xf numFmtId="0" fontId="52" fillId="35" borderId="0" xfId="0" applyFont="1" applyFill="1" applyAlignment="1">
      <alignment/>
    </xf>
    <xf numFmtId="0" fontId="52" fillId="34" borderId="47" xfId="0" applyFont="1" applyFill="1" applyBorder="1" applyAlignment="1">
      <alignment/>
    </xf>
    <xf numFmtId="9" fontId="52" fillId="34" borderId="47" xfId="0" applyNumberFormat="1" applyFont="1" applyFill="1" applyBorder="1" applyAlignment="1">
      <alignment/>
    </xf>
    <xf numFmtId="0" fontId="0" fillId="38" borderId="32" xfId="0" applyFill="1" applyBorder="1" applyAlignment="1">
      <alignment/>
    </xf>
    <xf numFmtId="0" fontId="0" fillId="38" borderId="33" xfId="0" applyFill="1" applyBorder="1" applyAlignment="1">
      <alignment/>
    </xf>
    <xf numFmtId="0" fontId="0" fillId="38" borderId="34" xfId="0" applyFill="1" applyBorder="1" applyAlignment="1">
      <alignment/>
    </xf>
    <xf numFmtId="0" fontId="0" fillId="7" borderId="0" xfId="0" applyFill="1" applyBorder="1" applyAlignment="1">
      <alignment/>
    </xf>
    <xf numFmtId="2" fontId="0" fillId="7" borderId="10" xfId="0" applyNumberFormat="1" applyFill="1" applyBorder="1" applyAlignment="1">
      <alignment/>
    </xf>
    <xf numFmtId="2" fontId="0" fillId="13" borderId="10" xfId="0" applyNumberFormat="1" applyFill="1" applyBorder="1" applyAlignment="1">
      <alignment/>
    </xf>
    <xf numFmtId="0" fontId="43" fillId="34" borderId="38" xfId="53" applyFill="1" applyBorder="1" applyAlignment="1" applyProtection="1">
      <alignment horizontal="center"/>
      <protection/>
    </xf>
    <xf numFmtId="0" fontId="43" fillId="34" borderId="0" xfId="53" applyFill="1" applyBorder="1" applyAlignment="1" applyProtection="1">
      <alignment horizontal="center"/>
      <protection/>
    </xf>
    <xf numFmtId="0" fontId="43" fillId="34" borderId="11" xfId="53" applyFill="1" applyBorder="1" applyAlignment="1" applyProtection="1">
      <alignment horizontal="center"/>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48" xfId="0" applyFill="1" applyBorder="1" applyAlignment="1">
      <alignment/>
    </xf>
    <xf numFmtId="0" fontId="49" fillId="34" borderId="49" xfId="0" applyFont="1" applyFill="1" applyBorder="1" applyAlignment="1">
      <alignment horizontal="center"/>
    </xf>
    <xf numFmtId="0" fontId="49" fillId="34" borderId="38" xfId="0" applyFont="1" applyFill="1" applyBorder="1" applyAlignment="1">
      <alignment/>
    </xf>
    <xf numFmtId="0" fontId="0" fillId="34" borderId="50" xfId="0" applyFill="1" applyBorder="1" applyAlignment="1">
      <alignment/>
    </xf>
    <xf numFmtId="0" fontId="0" fillId="34" borderId="51"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4" xfId="0" applyFill="1" applyBorder="1" applyAlignment="1">
      <alignment/>
    </xf>
    <xf numFmtId="0" fontId="0" fillId="2" borderId="55" xfId="0" applyFill="1" applyBorder="1" applyAlignment="1">
      <alignment/>
    </xf>
    <xf numFmtId="0" fontId="0" fillId="2" borderId="27" xfId="0" applyFill="1" applyBorder="1" applyAlignment="1">
      <alignment/>
    </xf>
    <xf numFmtId="0" fontId="0" fillId="2" borderId="23" xfId="0" applyFill="1" applyBorder="1" applyAlignment="1">
      <alignment/>
    </xf>
    <xf numFmtId="2" fontId="0" fillId="2" borderId="27" xfId="0" applyNumberFormat="1" applyFill="1" applyBorder="1" applyAlignment="1">
      <alignment/>
    </xf>
    <xf numFmtId="0" fontId="3" fillId="34" borderId="51" xfId="53" applyFont="1" applyFill="1" applyBorder="1" applyAlignment="1" applyProtection="1">
      <alignment/>
      <protection/>
    </xf>
    <xf numFmtId="0" fontId="3" fillId="34" borderId="27" xfId="53" applyFont="1" applyFill="1" applyBorder="1" applyAlignment="1" applyProtection="1">
      <alignment/>
      <protection/>
    </xf>
    <xf numFmtId="0" fontId="0" fillId="34" borderId="55" xfId="0" applyFill="1" applyBorder="1" applyAlignment="1">
      <alignment/>
    </xf>
    <xf numFmtId="0" fontId="0" fillId="34" borderId="23" xfId="0" applyFill="1" applyBorder="1" applyAlignment="1">
      <alignment/>
    </xf>
    <xf numFmtId="0" fontId="0" fillId="36" borderId="15" xfId="0" applyFill="1" applyBorder="1" applyAlignment="1">
      <alignment/>
    </xf>
    <xf numFmtId="0" fontId="0" fillId="33" borderId="19" xfId="0" applyFill="1" applyBorder="1" applyAlignment="1">
      <alignment horizontal="center"/>
    </xf>
    <xf numFmtId="0" fontId="0" fillId="36" borderId="13" xfId="0" applyFill="1" applyBorder="1" applyAlignment="1">
      <alignment/>
    </xf>
    <xf numFmtId="0" fontId="0" fillId="37" borderId="15" xfId="0" applyFill="1" applyBorder="1" applyAlignment="1">
      <alignment/>
    </xf>
    <xf numFmtId="0" fontId="0" fillId="37" borderId="13" xfId="0" applyFill="1" applyBorder="1" applyAlignment="1">
      <alignment/>
    </xf>
    <xf numFmtId="0" fontId="0" fillId="5" borderId="15" xfId="57" applyFill="1" applyBorder="1">
      <alignment/>
      <protection/>
    </xf>
    <xf numFmtId="0" fontId="0" fillId="34" borderId="0" xfId="57" applyFill="1" applyBorder="1" applyAlignment="1">
      <alignment horizontal="center"/>
      <protection/>
    </xf>
    <xf numFmtId="0" fontId="43" fillId="36" borderId="0" xfId="53" applyFill="1" applyBorder="1" applyAlignment="1" applyProtection="1">
      <alignment/>
      <protection/>
    </xf>
    <xf numFmtId="0" fontId="43" fillId="36" borderId="11" xfId="53" applyFill="1" applyBorder="1" applyAlignment="1" applyProtection="1">
      <alignment/>
      <protection/>
    </xf>
    <xf numFmtId="0" fontId="43" fillId="36" borderId="38" xfId="53" applyFill="1" applyBorder="1" applyAlignment="1" applyProtection="1">
      <alignment/>
      <protection/>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49" fillId="34" borderId="0" xfId="0" applyFont="1" applyFill="1" applyBorder="1" applyAlignment="1">
      <alignment/>
    </xf>
    <xf numFmtId="6" fontId="0" fillId="34" borderId="0" xfId="0" applyNumberFormat="1" applyFill="1" applyBorder="1" applyAlignment="1">
      <alignment horizontal="center"/>
    </xf>
    <xf numFmtId="0" fontId="0" fillId="34" borderId="0" xfId="0" applyFill="1" applyBorder="1" applyAlignment="1">
      <alignment horizontal="center"/>
    </xf>
    <xf numFmtId="0" fontId="0" fillId="37" borderId="39" xfId="0" applyFill="1" applyBorder="1" applyAlignment="1">
      <alignment/>
    </xf>
    <xf numFmtId="0" fontId="0" fillId="37" borderId="31" xfId="0" applyFill="1" applyBorder="1" applyAlignment="1">
      <alignment/>
    </xf>
    <xf numFmtId="0" fontId="0" fillId="37" borderId="40" xfId="0" applyFill="1" applyBorder="1" applyAlignment="1">
      <alignment/>
    </xf>
    <xf numFmtId="0" fontId="0" fillId="37" borderId="38" xfId="0" applyFill="1" applyBorder="1" applyAlignment="1">
      <alignment/>
    </xf>
    <xf numFmtId="0" fontId="0" fillId="37" borderId="0" xfId="0" applyFill="1" applyBorder="1" applyAlignment="1">
      <alignment/>
    </xf>
    <xf numFmtId="0" fontId="0" fillId="37" borderId="11"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4" borderId="38" xfId="0" applyFill="1" applyBorder="1" applyAlignment="1" quotePrefix="1">
      <alignment/>
    </xf>
    <xf numFmtId="0" fontId="3" fillId="34" borderId="38" xfId="53" applyFont="1" applyFill="1" applyBorder="1" applyAlignment="1" applyProtection="1" quotePrefix="1">
      <alignment/>
      <protection/>
    </xf>
    <xf numFmtId="0" fontId="0" fillId="39" borderId="10" xfId="0" applyFill="1" applyBorder="1" applyAlignment="1">
      <alignment horizontal="center"/>
    </xf>
    <xf numFmtId="0" fontId="0" fillId="37" borderId="51" xfId="0" applyFill="1" applyBorder="1" applyAlignment="1">
      <alignment horizontal="left"/>
    </xf>
    <xf numFmtId="0" fontId="0" fillId="37" borderId="56" xfId="0" applyFill="1" applyBorder="1" applyAlignment="1">
      <alignment horizontal="left"/>
    </xf>
    <xf numFmtId="0" fontId="0" fillId="37" borderId="27" xfId="0" applyFill="1" applyBorder="1" applyAlignment="1">
      <alignment horizontal="left"/>
    </xf>
    <xf numFmtId="0" fontId="0" fillId="39" borderId="51" xfId="0" applyFill="1" applyBorder="1" applyAlignment="1">
      <alignment horizontal="center"/>
    </xf>
    <xf numFmtId="0" fontId="0" fillId="39" borderId="56" xfId="0" applyFill="1" applyBorder="1" applyAlignment="1">
      <alignment horizontal="center"/>
    </xf>
    <xf numFmtId="0" fontId="0" fillId="39" borderId="27" xfId="0" applyFill="1" applyBorder="1" applyAlignment="1">
      <alignment horizontal="center"/>
    </xf>
    <xf numFmtId="0" fontId="49" fillId="40" borderId="51" xfId="0" applyFont="1" applyFill="1" applyBorder="1" applyAlignment="1">
      <alignment horizontal="center"/>
    </xf>
    <xf numFmtId="9" fontId="49" fillId="40" borderId="10" xfId="0" applyNumberFormat="1" applyFont="1" applyFill="1" applyBorder="1" applyAlignment="1">
      <alignment horizontal="center"/>
    </xf>
    <xf numFmtId="0" fontId="0" fillId="34" borderId="0" xfId="0" applyFill="1" applyBorder="1" applyAlignment="1">
      <alignment/>
    </xf>
    <xf numFmtId="0" fontId="0" fillId="34" borderId="11" xfId="0" applyFill="1" applyBorder="1" applyAlignment="1">
      <alignment/>
    </xf>
    <xf numFmtId="0" fontId="0" fillId="34" borderId="10" xfId="0" applyFill="1" applyBorder="1" applyAlignment="1">
      <alignment horizontal="center"/>
    </xf>
    <xf numFmtId="0" fontId="43" fillId="34" borderId="0" xfId="53" applyFill="1" applyBorder="1" applyAlignment="1" applyProtection="1">
      <alignment horizontal="left"/>
      <protection/>
    </xf>
    <xf numFmtId="0" fontId="43" fillId="19" borderId="39" xfId="53" applyFill="1" applyBorder="1" applyAlignment="1" applyProtection="1">
      <alignment horizontal="center" vertical="center"/>
      <protection/>
    </xf>
    <xf numFmtId="0" fontId="43" fillId="19" borderId="31" xfId="53" applyFill="1" applyBorder="1" applyAlignment="1" applyProtection="1">
      <alignment horizontal="center" vertical="center"/>
      <protection/>
    </xf>
    <xf numFmtId="0" fontId="43" fillId="19" borderId="40" xfId="53" applyFill="1" applyBorder="1" applyAlignment="1" applyProtection="1">
      <alignment horizontal="center" vertic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43" fillId="19" borderId="16" xfId="53" applyFill="1" applyBorder="1" applyAlignment="1" applyProtection="1">
      <alignment horizontal="center" vertical="center"/>
      <protection/>
    </xf>
    <xf numFmtId="0" fontId="43" fillId="19" borderId="17" xfId="53" applyFill="1" applyBorder="1" applyAlignment="1" applyProtection="1">
      <alignment horizontal="center" vertical="center"/>
      <protection/>
    </xf>
    <xf numFmtId="0" fontId="0" fillId="34" borderId="39" xfId="0" applyFill="1" applyBorder="1" applyAlignment="1">
      <alignment/>
    </xf>
    <xf numFmtId="0" fontId="0" fillId="34" borderId="40" xfId="0" applyFill="1" applyBorder="1" applyAlignment="1">
      <alignment/>
    </xf>
    <xf numFmtId="0" fontId="0" fillId="34" borderId="53" xfId="0" applyFill="1" applyBorder="1" applyAlignment="1">
      <alignment horizontal="center"/>
    </xf>
    <xf numFmtId="0" fontId="0" fillId="34" borderId="57" xfId="0" applyFont="1" applyFill="1" applyBorder="1" applyAlignment="1">
      <alignment/>
    </xf>
    <xf numFmtId="0" fontId="0" fillId="34" borderId="58" xfId="0" applyFill="1" applyBorder="1" applyAlignment="1">
      <alignment/>
    </xf>
    <xf numFmtId="0" fontId="0" fillId="41" borderId="0" xfId="0" applyFill="1" applyBorder="1" applyAlignment="1">
      <alignment/>
    </xf>
    <xf numFmtId="0" fontId="43" fillId="34" borderId="0" xfId="53" applyFill="1" applyBorder="1" applyAlignment="1" applyProtection="1">
      <alignment horizontal="center" vertical="center"/>
      <protection/>
    </xf>
    <xf numFmtId="0" fontId="0" fillId="19" borderId="39" xfId="0" applyFill="1" applyBorder="1" applyAlignment="1">
      <alignment/>
    </xf>
    <xf numFmtId="0" fontId="0" fillId="19" borderId="40" xfId="0" applyFill="1" applyBorder="1" applyAlignment="1">
      <alignment/>
    </xf>
    <xf numFmtId="0" fontId="0" fillId="19" borderId="18" xfId="0" applyFill="1" applyBorder="1" applyAlignment="1">
      <alignment/>
    </xf>
    <xf numFmtId="0" fontId="52" fillId="41" borderId="47" xfId="0" applyFont="1" applyFill="1" applyBorder="1" applyAlignment="1">
      <alignment/>
    </xf>
    <xf numFmtId="0" fontId="53" fillId="34" borderId="47" xfId="0" applyFont="1" applyFill="1" applyBorder="1" applyAlignment="1">
      <alignment/>
    </xf>
    <xf numFmtId="0" fontId="0" fillId="34" borderId="0" xfId="0" applyFont="1" applyFill="1" applyBorder="1" applyAlignment="1">
      <alignment/>
    </xf>
    <xf numFmtId="0" fontId="49" fillId="38" borderId="10" xfId="0" applyFont="1" applyFill="1" applyBorder="1" applyAlignment="1">
      <alignment horizontal="center"/>
    </xf>
    <xf numFmtId="0" fontId="0" fillId="34" borderId="10" xfId="0" applyFont="1" applyFill="1" applyBorder="1" applyAlignment="1">
      <alignment wrapText="1"/>
    </xf>
    <xf numFmtId="0" fontId="0" fillId="34" borderId="10" xfId="0" applyFill="1" applyBorder="1" applyAlignment="1">
      <alignment wrapText="1"/>
    </xf>
    <xf numFmtId="0" fontId="0" fillId="34" borderId="10" xfId="0" applyNumberFormat="1" applyFill="1" applyBorder="1" applyAlignment="1">
      <alignment horizontal="center"/>
    </xf>
    <xf numFmtId="2" fontId="0" fillId="34" borderId="10" xfId="0" applyNumberFormat="1" applyFill="1" applyBorder="1" applyAlignment="1">
      <alignment horizontal="center"/>
    </xf>
    <xf numFmtId="0" fontId="43" fillId="0" borderId="0" xfId="53" applyAlignment="1" applyProtection="1">
      <alignment/>
      <protection/>
    </xf>
    <xf numFmtId="0" fontId="0" fillId="5" borderId="10" xfId="57" applyFill="1" applyBorder="1" applyAlignment="1">
      <alignment horizontal="left"/>
      <protection/>
    </xf>
    <xf numFmtId="0" fontId="0" fillId="34" borderId="0" xfId="0" applyFill="1" applyBorder="1" applyAlignment="1">
      <alignment horizontal="left"/>
    </xf>
    <xf numFmtId="0" fontId="49" fillId="35" borderId="0" xfId="0" applyFont="1" applyFill="1" applyBorder="1" applyAlignment="1">
      <alignment horizontal="center"/>
    </xf>
    <xf numFmtId="0" fontId="0" fillId="19" borderId="11" xfId="0" applyFill="1" applyBorder="1" applyAlignment="1">
      <alignment/>
    </xf>
    <xf numFmtId="0" fontId="49" fillId="34" borderId="38" xfId="0" applyFont="1" applyFill="1" applyBorder="1" applyAlignment="1">
      <alignment horizontal="center"/>
    </xf>
    <xf numFmtId="0" fontId="0" fillId="34" borderId="44" xfId="0" applyFill="1" applyBorder="1" applyAlignment="1">
      <alignment/>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0" fillId="34" borderId="0" xfId="0" applyFill="1" applyBorder="1" applyAlignment="1">
      <alignment horizontal="left" wrapText="1"/>
    </xf>
    <xf numFmtId="0" fontId="0" fillId="34" borderId="38" xfId="0" applyFill="1" applyBorder="1" applyAlignment="1">
      <alignment/>
    </xf>
    <xf numFmtId="0" fontId="0" fillId="35" borderId="0" xfId="0" applyFill="1" applyAlignment="1">
      <alignment/>
    </xf>
    <xf numFmtId="0" fontId="7" fillId="36" borderId="38" xfId="0" applyFont="1" applyFill="1" applyBorder="1" applyAlignment="1">
      <alignment horizontal="left" vertical="top" wrapText="1"/>
    </xf>
    <xf numFmtId="0" fontId="7" fillId="36" borderId="0" xfId="0" applyFont="1" applyFill="1" applyBorder="1" applyAlignment="1">
      <alignment horizontal="left" vertical="top" wrapText="1"/>
    </xf>
    <xf numFmtId="0" fontId="7" fillId="36" borderId="11" xfId="0" applyFont="1" applyFill="1" applyBorder="1" applyAlignment="1">
      <alignment horizontal="left" vertical="top" wrapText="1"/>
    </xf>
    <xf numFmtId="0" fontId="7" fillId="36" borderId="16" xfId="0" applyFont="1" applyFill="1" applyBorder="1" applyAlignment="1">
      <alignment horizontal="left" vertical="top" wrapText="1"/>
    </xf>
    <xf numFmtId="0" fontId="7" fillId="36" borderId="17" xfId="0" applyFont="1" applyFill="1" applyBorder="1" applyAlignment="1">
      <alignment horizontal="left" vertical="top" wrapText="1"/>
    </xf>
    <xf numFmtId="0" fontId="7" fillId="36" borderId="18" xfId="0" applyFont="1" applyFill="1" applyBorder="1" applyAlignment="1">
      <alignment horizontal="left" vertical="top" wrapText="1"/>
    </xf>
    <xf numFmtId="0" fontId="49" fillId="36" borderId="32" xfId="0" applyFont="1" applyFill="1" applyBorder="1" applyAlignment="1">
      <alignment horizontal="center"/>
    </xf>
    <xf numFmtId="0" fontId="49" fillId="36" borderId="33" xfId="0" applyFont="1" applyFill="1" applyBorder="1" applyAlignment="1">
      <alignment horizontal="center"/>
    </xf>
    <xf numFmtId="0" fontId="49" fillId="36" borderId="34" xfId="0" applyFont="1" applyFill="1" applyBorder="1" applyAlignment="1">
      <alignment horizontal="center"/>
    </xf>
    <xf numFmtId="0" fontId="6" fillId="34" borderId="0" xfId="53" applyFont="1" applyFill="1" applyBorder="1" applyAlignment="1" applyProtection="1">
      <alignment horizontal="center"/>
      <protection/>
    </xf>
    <xf numFmtId="0" fontId="43" fillId="36" borderId="0" xfId="53" applyFill="1" applyBorder="1" applyAlignment="1" applyProtection="1">
      <alignment horizontal="center"/>
      <protection/>
    </xf>
    <xf numFmtId="0" fontId="0" fillId="34" borderId="38" xfId="0" applyFill="1" applyBorder="1" applyAlignment="1">
      <alignment horizontal="left" wrapText="1"/>
    </xf>
    <xf numFmtId="0" fontId="0" fillId="34" borderId="0" xfId="0" applyFill="1" applyBorder="1" applyAlignment="1">
      <alignment/>
    </xf>
    <xf numFmtId="0" fontId="0" fillId="34" borderId="11" xfId="0" applyFill="1" applyBorder="1" applyAlignment="1">
      <alignment/>
    </xf>
    <xf numFmtId="0" fontId="0" fillId="34" borderId="38" xfId="0" applyFill="1" applyBorder="1" applyAlignment="1">
      <alignment/>
    </xf>
    <xf numFmtId="0" fontId="54" fillId="36" borderId="32" xfId="0" applyFont="1" applyFill="1" applyBorder="1" applyAlignment="1">
      <alignment horizontal="center"/>
    </xf>
    <xf numFmtId="0" fontId="54" fillId="36" borderId="33" xfId="0" applyFont="1" applyFill="1" applyBorder="1" applyAlignment="1">
      <alignment horizontal="center"/>
    </xf>
    <xf numFmtId="0" fontId="54" fillId="36" borderId="34" xfId="0" applyFont="1" applyFill="1" applyBorder="1" applyAlignment="1">
      <alignment horizontal="center"/>
    </xf>
    <xf numFmtId="0" fontId="43" fillId="36" borderId="38" xfId="53" applyFill="1" applyBorder="1" applyAlignment="1" applyProtection="1">
      <alignment horizontal="center"/>
      <protection/>
    </xf>
    <xf numFmtId="0" fontId="43" fillId="37" borderId="38" xfId="53" applyFill="1" applyBorder="1" applyAlignment="1" applyProtection="1">
      <alignment horizontal="center"/>
      <protection/>
    </xf>
    <xf numFmtId="0" fontId="43" fillId="37" borderId="0" xfId="53" applyFill="1" applyBorder="1" applyAlignment="1" applyProtection="1">
      <alignment horizontal="center"/>
      <protection/>
    </xf>
    <xf numFmtId="0" fontId="43" fillId="37" borderId="11" xfId="53" applyFill="1" applyBorder="1" applyAlignment="1" applyProtection="1">
      <alignment horizontal="center"/>
      <protection/>
    </xf>
    <xf numFmtId="0" fontId="54" fillId="37" borderId="32" xfId="0" applyFont="1" applyFill="1" applyBorder="1" applyAlignment="1">
      <alignment horizontal="center"/>
    </xf>
    <xf numFmtId="0" fontId="54" fillId="37" borderId="33" xfId="0" applyFont="1" applyFill="1" applyBorder="1" applyAlignment="1">
      <alignment horizontal="center"/>
    </xf>
    <xf numFmtId="0" fontId="54" fillId="37" borderId="34" xfId="0" applyFont="1" applyFill="1" applyBorder="1" applyAlignment="1">
      <alignment horizontal="center"/>
    </xf>
    <xf numFmtId="0" fontId="43" fillId="34" borderId="38" xfId="53" applyFill="1" applyBorder="1" applyAlignment="1" applyProtection="1">
      <alignment horizontal="left"/>
      <protection/>
    </xf>
    <xf numFmtId="0" fontId="43" fillId="34" borderId="0" xfId="53" applyFill="1" applyAlignment="1" applyProtection="1">
      <alignment horizontal="left"/>
      <protection/>
    </xf>
    <xf numFmtId="0" fontId="43" fillId="34" borderId="0" xfId="53" applyFill="1" applyBorder="1" applyAlignment="1" applyProtection="1">
      <alignment horizontal="left"/>
      <protection/>
    </xf>
    <xf numFmtId="0" fontId="43" fillId="33" borderId="32" xfId="53" applyFill="1" applyBorder="1" applyAlignment="1" applyProtection="1">
      <alignment horizontal="center"/>
      <protection/>
    </xf>
    <xf numFmtId="0" fontId="43" fillId="33" borderId="33" xfId="53" applyFill="1" applyBorder="1" applyAlignment="1" applyProtection="1">
      <alignment horizontal="center"/>
      <protection/>
    </xf>
    <xf numFmtId="0" fontId="43" fillId="33" borderId="34" xfId="53" applyFill="1" applyBorder="1" applyAlignment="1" applyProtection="1">
      <alignment horizontal="center"/>
      <protection/>
    </xf>
    <xf numFmtId="0" fontId="29" fillId="33" borderId="32" xfId="57" applyFont="1" applyFill="1" applyBorder="1" applyAlignment="1">
      <alignment horizontal="center"/>
      <protection/>
    </xf>
    <xf numFmtId="0" fontId="29" fillId="33" borderId="33" xfId="57" applyFont="1" applyFill="1" applyBorder="1" applyAlignment="1">
      <alignment horizontal="center"/>
      <protection/>
    </xf>
    <xf numFmtId="0" fontId="29" fillId="33" borderId="34" xfId="57" applyFont="1" applyFill="1" applyBorder="1" applyAlignment="1">
      <alignment horizontal="center"/>
      <protection/>
    </xf>
    <xf numFmtId="0" fontId="49" fillId="5" borderId="32" xfId="57" applyFont="1" applyFill="1" applyBorder="1" applyAlignment="1">
      <alignment horizontal="center"/>
      <protection/>
    </xf>
    <xf numFmtId="0" fontId="49" fillId="5" borderId="33" xfId="57" applyFont="1" applyFill="1" applyBorder="1" applyAlignment="1">
      <alignment horizontal="center"/>
      <protection/>
    </xf>
    <xf numFmtId="0" fontId="49" fillId="5" borderId="34" xfId="57" applyFont="1" applyFill="1" applyBorder="1" applyAlignment="1">
      <alignment horizontal="center"/>
      <protection/>
    </xf>
    <xf numFmtId="0" fontId="5" fillId="37" borderId="32" xfId="57" applyFont="1" applyFill="1" applyBorder="1" applyAlignment="1">
      <alignment horizontal="center"/>
      <protection/>
    </xf>
    <xf numFmtId="0" fontId="5" fillId="37" borderId="33" xfId="57" applyFont="1" applyFill="1" applyBorder="1" applyAlignment="1">
      <alignment horizontal="center"/>
      <protection/>
    </xf>
    <xf numFmtId="0" fontId="5" fillId="37" borderId="34" xfId="57" applyFont="1" applyFill="1" applyBorder="1" applyAlignment="1">
      <alignment horizontal="center"/>
      <protection/>
    </xf>
    <xf numFmtId="0" fontId="5" fillId="36" borderId="32" xfId="57" applyFont="1" applyFill="1" applyBorder="1" applyAlignment="1">
      <alignment horizontal="center"/>
      <protection/>
    </xf>
    <xf numFmtId="0" fontId="5" fillId="36" borderId="33" xfId="57" applyFont="1" applyFill="1" applyBorder="1" applyAlignment="1">
      <alignment horizontal="center"/>
      <protection/>
    </xf>
    <xf numFmtId="0" fontId="5" fillId="36" borderId="34" xfId="57" applyFont="1" applyFill="1" applyBorder="1" applyAlignment="1">
      <alignment horizontal="center"/>
      <protection/>
    </xf>
    <xf numFmtId="0" fontId="43" fillId="0" borderId="0" xfId="53" applyAlignment="1" applyProtection="1">
      <alignment/>
      <protection/>
    </xf>
    <xf numFmtId="0" fontId="49" fillId="34" borderId="51" xfId="0" applyFont="1" applyFill="1" applyBorder="1" applyAlignment="1">
      <alignment horizontal="center"/>
    </xf>
    <xf numFmtId="0" fontId="49" fillId="34" borderId="27" xfId="0" applyFont="1" applyFill="1" applyBorder="1" applyAlignment="1">
      <alignment horizontal="center"/>
    </xf>
    <xf numFmtId="0" fontId="55" fillId="41" borderId="47" xfId="53" applyFont="1" applyFill="1" applyBorder="1" applyAlignment="1" applyProtection="1">
      <alignment horizontal="center"/>
      <protection/>
    </xf>
    <xf numFmtId="0" fontId="0" fillId="34" borderId="48" xfId="0" applyFill="1" applyBorder="1" applyAlignment="1">
      <alignment horizontal="left" wrapText="1"/>
    </xf>
    <xf numFmtId="0" fontId="0" fillId="34" borderId="0" xfId="0" applyFill="1" applyBorder="1" applyAlignment="1">
      <alignment horizontal="left" wrapText="1"/>
    </xf>
    <xf numFmtId="0" fontId="55" fillId="34" borderId="0" xfId="53" applyFont="1" applyFill="1" applyBorder="1" applyAlignment="1" applyProtection="1">
      <alignment horizontal="center"/>
      <protection/>
    </xf>
    <xf numFmtId="0" fontId="54" fillId="38" borderId="32" xfId="0" applyFont="1" applyFill="1" applyBorder="1" applyAlignment="1">
      <alignment horizontal="center"/>
    </xf>
    <xf numFmtId="0" fontId="54" fillId="38" borderId="33" xfId="0" applyFont="1" applyFill="1" applyBorder="1" applyAlignment="1">
      <alignment horizontal="center"/>
    </xf>
    <xf numFmtId="0" fontId="54" fillId="38" borderId="34" xfId="0" applyFont="1" applyFill="1" applyBorder="1" applyAlignment="1">
      <alignment horizontal="center"/>
    </xf>
    <xf numFmtId="0" fontId="43" fillId="19" borderId="38" xfId="53" applyFill="1" applyBorder="1" applyAlignment="1" applyProtection="1">
      <alignment horizontal="center"/>
      <protection/>
    </xf>
    <xf numFmtId="0" fontId="43" fillId="19" borderId="0" xfId="53" applyFill="1" applyBorder="1" applyAlignment="1" applyProtection="1">
      <alignment horizontal="center"/>
      <protection/>
    </xf>
    <xf numFmtId="0" fontId="43" fillId="19" borderId="11" xfId="53" applyFill="1" applyBorder="1" applyAlignment="1" applyProtection="1">
      <alignment horizontal="center"/>
      <protection/>
    </xf>
    <xf numFmtId="0" fontId="43" fillId="19" borderId="38" xfId="53" applyFill="1" applyBorder="1" applyAlignment="1" applyProtection="1">
      <alignment horizontal="center" vertical="center"/>
      <protection/>
    </xf>
    <xf numFmtId="0" fontId="43" fillId="19" borderId="0" xfId="53" applyFill="1" applyBorder="1" applyAlignment="1" applyProtection="1">
      <alignment horizontal="center" vertical="center"/>
      <protection/>
    </xf>
    <xf numFmtId="0" fontId="43" fillId="19" borderId="11" xfId="53" applyFill="1" applyBorder="1" applyAlignment="1" applyProtection="1">
      <alignment horizontal="center" vertical="center"/>
      <protection/>
    </xf>
    <xf numFmtId="0" fontId="0" fillId="34" borderId="51" xfId="0" applyFont="1" applyFill="1" applyBorder="1" applyAlignment="1">
      <alignment horizontal="center"/>
    </xf>
    <xf numFmtId="0" fontId="0" fillId="34" borderId="56" xfId="0" applyFont="1" applyFill="1" applyBorder="1" applyAlignment="1">
      <alignment horizontal="center"/>
    </xf>
    <xf numFmtId="0" fontId="0" fillId="34" borderId="27" xfId="0" applyFont="1" applyFill="1" applyBorder="1" applyAlignment="1">
      <alignment horizontal="center"/>
    </xf>
    <xf numFmtId="0" fontId="0" fillId="34" borderId="51" xfId="0" applyFill="1" applyBorder="1" applyAlignment="1">
      <alignment horizontal="center"/>
    </xf>
    <xf numFmtId="0" fontId="0" fillId="34" borderId="56" xfId="0" applyFill="1" applyBorder="1" applyAlignment="1">
      <alignment horizontal="center"/>
    </xf>
    <xf numFmtId="0" fontId="0" fillId="34" borderId="27" xfId="0" applyFill="1" applyBorder="1" applyAlignment="1">
      <alignment horizontal="center"/>
    </xf>
    <xf numFmtId="0" fontId="49" fillId="34" borderId="56" xfId="0" applyFont="1" applyFill="1" applyBorder="1" applyAlignment="1">
      <alignment horizontal="center"/>
    </xf>
    <xf numFmtId="0" fontId="49" fillId="2" borderId="32" xfId="0" applyFont="1" applyFill="1" applyBorder="1" applyAlignment="1">
      <alignment horizontal="center"/>
    </xf>
    <xf numFmtId="0" fontId="49" fillId="2" borderId="33" xfId="0" applyFont="1" applyFill="1" applyBorder="1" applyAlignment="1">
      <alignment horizontal="center"/>
    </xf>
    <xf numFmtId="0" fontId="49" fillId="2" borderId="34" xfId="0" applyFont="1" applyFill="1" applyBorder="1" applyAlignment="1">
      <alignment horizontal="center"/>
    </xf>
    <xf numFmtId="0" fontId="0" fillId="19" borderId="38" xfId="0" applyFill="1" applyBorder="1" applyAlignment="1">
      <alignment horizontal="center"/>
    </xf>
    <xf numFmtId="0" fontId="0" fillId="19" borderId="0" xfId="0" applyFill="1" applyBorder="1" applyAlignment="1">
      <alignment horizontal="center"/>
    </xf>
    <xf numFmtId="0" fontId="0" fillId="19" borderId="16" xfId="0" applyFill="1" applyBorder="1" applyAlignment="1">
      <alignment horizontal="center"/>
    </xf>
    <xf numFmtId="0" fontId="0" fillId="19" borderId="17" xfId="0" applyFill="1" applyBorder="1" applyAlignment="1">
      <alignment horizontal="center"/>
    </xf>
    <xf numFmtId="0" fontId="0" fillId="19" borderId="39" xfId="0" applyFill="1" applyBorder="1" applyAlignment="1">
      <alignment horizontal="center"/>
    </xf>
    <xf numFmtId="0" fontId="0" fillId="19" borderId="31" xfId="0" applyFill="1" applyBorder="1" applyAlignment="1">
      <alignment horizontal="center"/>
    </xf>
    <xf numFmtId="0" fontId="49" fillId="15" borderId="32" xfId="0" applyFont="1" applyFill="1" applyBorder="1" applyAlignment="1">
      <alignment horizontal="center"/>
    </xf>
    <xf numFmtId="0" fontId="49" fillId="15" borderId="33" xfId="0" applyFont="1" applyFill="1" applyBorder="1" applyAlignment="1">
      <alignment horizontal="center"/>
    </xf>
    <xf numFmtId="0" fontId="49" fillId="15" borderId="34" xfId="0" applyFont="1" applyFill="1" applyBorder="1" applyAlignment="1">
      <alignment horizontal="center"/>
    </xf>
    <xf numFmtId="0" fontId="56" fillId="2" borderId="32" xfId="0" applyFont="1" applyFill="1" applyBorder="1" applyAlignment="1">
      <alignment horizontal="center"/>
    </xf>
    <xf numFmtId="0" fontId="56" fillId="2" borderId="33" xfId="0" applyFont="1" applyFill="1" applyBorder="1" applyAlignment="1">
      <alignment horizontal="center"/>
    </xf>
    <xf numFmtId="0" fontId="56" fillId="2" borderId="34" xfId="0" applyFont="1" applyFill="1" applyBorder="1" applyAlignment="1">
      <alignment horizontal="center"/>
    </xf>
    <xf numFmtId="0" fontId="49" fillId="6" borderId="32" xfId="0" applyFont="1" applyFill="1" applyBorder="1" applyAlignment="1">
      <alignment horizontal="center"/>
    </xf>
    <xf numFmtId="0" fontId="49" fillId="6" borderId="33" xfId="0" applyFont="1" applyFill="1" applyBorder="1" applyAlignment="1">
      <alignment horizontal="center"/>
    </xf>
    <xf numFmtId="0" fontId="49" fillId="6" borderId="34" xfId="0" applyFont="1" applyFill="1" applyBorder="1" applyAlignment="1">
      <alignment horizontal="center"/>
    </xf>
    <xf numFmtId="0" fontId="49" fillId="6" borderId="59" xfId="0" applyFont="1" applyFill="1" applyBorder="1" applyAlignment="1">
      <alignment horizontal="center"/>
    </xf>
    <xf numFmtId="0" fontId="49" fillId="6" borderId="60" xfId="0" applyFont="1" applyFill="1" applyBorder="1" applyAlignment="1">
      <alignment horizontal="center"/>
    </xf>
    <xf numFmtId="0" fontId="49" fillId="6" borderId="61" xfId="0" applyFont="1" applyFill="1" applyBorder="1" applyAlignment="1">
      <alignment horizontal="center"/>
    </xf>
    <xf numFmtId="0" fontId="56" fillId="6" borderId="32" xfId="0" applyFont="1" applyFill="1" applyBorder="1" applyAlignment="1">
      <alignment horizontal="center"/>
    </xf>
    <xf numFmtId="0" fontId="56" fillId="6" borderId="33" xfId="0" applyFont="1" applyFill="1" applyBorder="1" applyAlignment="1">
      <alignment horizontal="center"/>
    </xf>
    <xf numFmtId="0" fontId="56" fillId="6" borderId="34" xfId="0" applyFont="1" applyFill="1" applyBorder="1" applyAlignment="1">
      <alignment horizontal="center"/>
    </xf>
    <xf numFmtId="0" fontId="49" fillId="2" borderId="59" xfId="0" applyFont="1" applyFill="1" applyBorder="1" applyAlignment="1">
      <alignment horizontal="center"/>
    </xf>
    <xf numFmtId="0" fontId="49" fillId="2" borderId="60" xfId="0" applyFont="1" applyFill="1" applyBorder="1" applyAlignment="1">
      <alignment horizontal="center"/>
    </xf>
    <xf numFmtId="0" fontId="49" fillId="2" borderId="61" xfId="0" applyFont="1" applyFill="1" applyBorder="1" applyAlignment="1">
      <alignment horizontal="center"/>
    </xf>
    <xf numFmtId="0" fontId="49" fillId="16" borderId="32" xfId="0" applyFont="1" applyFill="1" applyBorder="1" applyAlignment="1">
      <alignment horizontal="center"/>
    </xf>
    <xf numFmtId="0" fontId="49" fillId="16" borderId="33" xfId="0" applyFont="1" applyFill="1" applyBorder="1" applyAlignment="1">
      <alignment horizontal="center"/>
    </xf>
    <xf numFmtId="0" fontId="49" fillId="16" borderId="34" xfId="0" applyFont="1" applyFill="1" applyBorder="1" applyAlignment="1">
      <alignment horizontal="center"/>
    </xf>
    <xf numFmtId="0" fontId="0" fillId="34" borderId="57" xfId="0" applyFill="1" applyBorder="1" applyAlignment="1">
      <alignment horizontal="center"/>
    </xf>
    <xf numFmtId="0" fontId="0" fillId="34" borderId="30" xfId="0" applyFill="1" applyBorder="1" applyAlignment="1">
      <alignment horizontal="center"/>
    </xf>
    <xf numFmtId="0" fontId="0" fillId="34" borderId="46" xfId="0" applyFont="1" applyFill="1" applyBorder="1" applyAlignment="1">
      <alignment horizontal="left"/>
    </xf>
    <xf numFmtId="0" fontId="0" fillId="34" borderId="27" xfId="0" applyFont="1" applyFill="1" applyBorder="1" applyAlignment="1">
      <alignment horizontal="left"/>
    </xf>
    <xf numFmtId="0" fontId="0" fillId="34" borderId="54" xfId="0" applyFill="1" applyBorder="1" applyAlignment="1">
      <alignment horizontal="left"/>
    </xf>
    <xf numFmtId="0" fontId="0" fillId="34" borderId="23" xfId="0" applyFill="1" applyBorder="1" applyAlignment="1">
      <alignment horizontal="left"/>
    </xf>
    <xf numFmtId="0" fontId="43" fillId="34" borderId="31" xfId="53" applyFill="1" applyBorder="1" applyAlignment="1" applyProtection="1">
      <alignment horizontal="center"/>
      <protection/>
    </xf>
    <xf numFmtId="0" fontId="43" fillId="34" borderId="40" xfId="53" applyFill="1" applyBorder="1" applyAlignment="1" applyProtection="1">
      <alignment horizontal="center"/>
      <protection/>
    </xf>
    <xf numFmtId="0" fontId="56" fillId="7" borderId="32" xfId="0" applyFont="1" applyFill="1" applyBorder="1" applyAlignment="1">
      <alignment horizontal="center"/>
    </xf>
    <xf numFmtId="0" fontId="56" fillId="7" borderId="33" xfId="0" applyFont="1" applyFill="1" applyBorder="1" applyAlignment="1">
      <alignment horizontal="center"/>
    </xf>
    <xf numFmtId="0" fontId="56" fillId="7" borderId="34" xfId="0" applyFont="1" applyFill="1" applyBorder="1" applyAlignment="1">
      <alignment horizontal="center"/>
    </xf>
    <xf numFmtId="2" fontId="0" fillId="37" borderId="10"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Example Cash Flows</a:t>
            </a:r>
          </a:p>
        </c:rich>
      </c:tx>
      <c:layout>
        <c:manualLayout>
          <c:xMode val="factor"/>
          <c:yMode val="factor"/>
          <c:x val="0.01875"/>
          <c:y val="-0.03225"/>
        </c:manualLayout>
      </c:layout>
      <c:spPr>
        <a:noFill/>
        <a:ln w="3175">
          <a:noFill/>
        </a:ln>
      </c:spPr>
    </c:title>
    <c:plotArea>
      <c:layout>
        <c:manualLayout>
          <c:xMode val="edge"/>
          <c:yMode val="edge"/>
          <c:x val="0.03425"/>
          <c:y val="0.07125"/>
          <c:w val="0.746"/>
          <c:h val="0.854"/>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'Example Situation'!$F$15:$N$15</c:f>
              <c:numCache/>
            </c:numRef>
          </c:val>
        </c:ser>
        <c:axId val="17860157"/>
        <c:axId val="26523686"/>
      </c:barChart>
      <c:lineChart>
        <c:grouping val="standard"/>
        <c:varyColors val="0"/>
        <c:ser>
          <c:idx val="1"/>
          <c:order val="1"/>
          <c:tx>
            <c:v>Cumulative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'Example Situation'!$F$10:$N$10</c:f>
              <c:strCache/>
            </c:strRef>
          </c:cat>
          <c:val>
            <c:numRef>
              <c:f>'Example Situation'!$F$16:$N$16</c:f>
              <c:numCache/>
            </c:numRef>
          </c:val>
          <c:smooth val="0"/>
        </c:ser>
        <c:axId val="17860157"/>
        <c:axId val="26523686"/>
      </c:lineChart>
      <c:catAx>
        <c:axId val="178601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85"/>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523686"/>
        <c:crosses val="autoZero"/>
        <c:auto val="1"/>
        <c:lblOffset val="100"/>
        <c:tickLblSkip val="1"/>
        <c:noMultiLvlLbl val="0"/>
      </c:catAx>
      <c:valAx>
        <c:axId val="265236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a:t>
                </a:r>
              </a:p>
            </c:rich>
          </c:tx>
          <c:layout>
            <c:manualLayout>
              <c:xMode val="factor"/>
              <c:yMode val="factor"/>
              <c:x val="-0.008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60157"/>
        <c:crossesAt val="1"/>
        <c:crossBetween val="between"/>
        <c:dispUnits/>
      </c:valAx>
      <c:spPr>
        <a:solidFill>
          <a:srgbClr val="FFFFFF"/>
        </a:solidFill>
        <a:ln w="3175">
          <a:noFill/>
        </a:ln>
      </c:spPr>
    </c:plotArea>
    <c:legend>
      <c:legendPos val="r"/>
      <c:layout>
        <c:manualLayout>
          <c:xMode val="edge"/>
          <c:yMode val="edge"/>
          <c:x val="0.7915"/>
          <c:y val="0.26075"/>
          <c:w val="0.2"/>
          <c:h val="0.38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Input Number of Computers</a:t>
            </a:r>
          </a:p>
        </c:rich>
      </c:tx>
      <c:layout>
        <c:manualLayout>
          <c:xMode val="factor"/>
          <c:yMode val="factor"/>
          <c:x val="-0.004"/>
          <c:y val="-0.01075"/>
        </c:manualLayout>
      </c:layout>
      <c:spPr>
        <a:noFill/>
        <a:ln w="3175">
          <a:noFill/>
        </a:ln>
      </c:spPr>
    </c:title>
    <c:plotArea>
      <c:layout>
        <c:manualLayout>
          <c:xMode val="edge"/>
          <c:yMode val="edge"/>
          <c:x val="0.07325"/>
          <c:y val="0.2215"/>
          <c:w val="0.90275"/>
          <c:h val="0.64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Savings'!$I$11:$R$11</c:f>
              <c:numCache>
                <c:ptCount val="10"/>
                <c:pt idx="0">
                  <c:v>100025.144</c:v>
                </c:pt>
                <c:pt idx="1">
                  <c:v>100025.64688</c:v>
                </c:pt>
                <c:pt idx="2">
                  <c:v>100026.1598176</c:v>
                </c:pt>
                <c:pt idx="3">
                  <c:v>100026.683013952</c:v>
                </c:pt>
                <c:pt idx="4">
                  <c:v>100027.21667423104</c:v>
                </c:pt>
                <c:pt idx="5">
                  <c:v>100027.76100771566</c:v>
                </c:pt>
                <c:pt idx="6">
                  <c:v>100028.31622786997</c:v>
                </c:pt>
                <c:pt idx="7">
                  <c:v>100028.88255242737</c:v>
                </c:pt>
                <c:pt idx="8">
                  <c:v>100029.46020347592</c:v>
                </c:pt>
                <c:pt idx="9">
                  <c:v>100030.04940754543</c:v>
                </c:pt>
              </c:numCache>
            </c:numRef>
          </c:val>
        </c:ser>
        <c:axId val="37386583"/>
        <c:axId val="934928"/>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Savings'!$I$12:$R$12</c:f>
              <c:numCache>
                <c:ptCount val="10"/>
                <c:pt idx="0">
                  <c:v>94825.144</c:v>
                </c:pt>
                <c:pt idx="1">
                  <c:v>194850.79088</c:v>
                </c:pt>
                <c:pt idx="2">
                  <c:v>294876.95069759997</c:v>
                </c:pt>
                <c:pt idx="3">
                  <c:v>394903.63371155196</c:v>
                </c:pt>
                <c:pt idx="4">
                  <c:v>494930.850385783</c:v>
                </c:pt>
                <c:pt idx="5">
                  <c:v>594958.6113934987</c:v>
                </c:pt>
                <c:pt idx="6">
                  <c:v>694986.9276213687</c:v>
                </c:pt>
                <c:pt idx="7">
                  <c:v>795015.810173796</c:v>
                </c:pt>
                <c:pt idx="8">
                  <c:v>895045.2703772719</c:v>
                </c:pt>
                <c:pt idx="9">
                  <c:v>995075.3197848174</c:v>
                </c:pt>
              </c:numCache>
            </c:numRef>
          </c:val>
          <c:smooth val="0"/>
        </c:ser>
        <c:axId val="37386583"/>
        <c:axId val="934928"/>
      </c:lineChart>
      <c:catAx>
        <c:axId val="373865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34928"/>
        <c:crosses val="autoZero"/>
        <c:auto val="1"/>
        <c:lblOffset val="100"/>
        <c:tickLblSkip val="1"/>
        <c:noMultiLvlLbl val="0"/>
      </c:catAx>
      <c:valAx>
        <c:axId val="9349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3865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Cumulatve Carbon Emissions Reduction</a:t>
            </a:r>
          </a:p>
        </c:rich>
      </c:tx>
      <c:layout>
        <c:manualLayout>
          <c:xMode val="factor"/>
          <c:yMode val="factor"/>
          <c:x val="-0.002"/>
          <c:y val="-0.01225"/>
        </c:manualLayout>
      </c:layout>
      <c:spPr>
        <a:noFill/>
        <a:ln w="3175">
          <a:noFill/>
        </a:ln>
      </c:spPr>
    </c:title>
    <c:plotArea>
      <c:layout>
        <c:manualLayout>
          <c:xMode val="edge"/>
          <c:yMode val="edge"/>
          <c:x val="0.07825"/>
          <c:y val="0.2115"/>
          <c:w val="0.89625"/>
          <c:h val="0.675"/>
        </c:manualLayout>
      </c:layout>
      <c:barChart>
        <c:barDir val="col"/>
        <c:grouping val="clustered"/>
        <c:varyColors val="0"/>
        <c:ser>
          <c:idx val="0"/>
          <c:order val="0"/>
          <c:tx>
            <c:v>Cumulative Carbon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Savings'!$I$45:$R$45</c:f>
              <c:numCache>
                <c:ptCount val="10"/>
                <c:pt idx="0">
                  <c:v>84.00000000000011</c:v>
                </c:pt>
                <c:pt idx="1">
                  <c:v>168.00000000000023</c:v>
                </c:pt>
                <c:pt idx="2">
                  <c:v>252.00000000000034</c:v>
                </c:pt>
                <c:pt idx="3">
                  <c:v>336.00000000000045</c:v>
                </c:pt>
                <c:pt idx="4">
                  <c:v>420.00000000000057</c:v>
                </c:pt>
                <c:pt idx="5">
                  <c:v>504.0000000000007</c:v>
                </c:pt>
                <c:pt idx="6">
                  <c:v>588.0000000000008</c:v>
                </c:pt>
                <c:pt idx="7">
                  <c:v>672.0000000000009</c:v>
                </c:pt>
                <c:pt idx="8">
                  <c:v>756.000000000001</c:v>
                </c:pt>
                <c:pt idx="9">
                  <c:v>840.0000000000011</c:v>
                </c:pt>
              </c:numCache>
            </c:numRef>
          </c:val>
        </c:ser>
        <c:axId val="8414353"/>
        <c:axId val="8620314"/>
      </c:barChart>
      <c:catAx>
        <c:axId val="84143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620314"/>
        <c:crosses val="autoZero"/>
        <c:auto val="1"/>
        <c:lblOffset val="100"/>
        <c:tickLblSkip val="1"/>
        <c:noMultiLvlLbl val="0"/>
      </c:catAx>
      <c:valAx>
        <c:axId val="86203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Reduced Carbon Emissions (kg)</a:t>
                </a:r>
              </a:p>
            </c:rich>
          </c:tx>
          <c:layout>
            <c:manualLayout>
              <c:xMode val="factor"/>
              <c:yMode val="factor"/>
              <c:x val="-0.0005"/>
              <c:y val="0.011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4143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Cumulative Emissions Reductions</a:t>
            </a:r>
          </a:p>
        </c:rich>
      </c:tx>
      <c:layout>
        <c:manualLayout>
          <c:xMode val="factor"/>
          <c:yMode val="factor"/>
          <c:x val="-0.002"/>
          <c:y val="-0.01225"/>
        </c:manualLayout>
      </c:layout>
      <c:spPr>
        <a:noFill/>
        <a:ln w="3175">
          <a:noFill/>
        </a:ln>
      </c:spPr>
    </c:title>
    <c:plotArea>
      <c:layout>
        <c:manualLayout>
          <c:xMode val="edge"/>
          <c:yMode val="edge"/>
          <c:x val="0.0595"/>
          <c:y val="0.09175"/>
          <c:w val="0.775"/>
          <c:h val="0.8305"/>
        </c:manualLayout>
      </c:layout>
      <c:barChart>
        <c:barDir val="col"/>
        <c:grouping val="clustered"/>
        <c:varyColors val="0"/>
        <c:ser>
          <c:idx val="0"/>
          <c:order val="0"/>
          <c:tx>
            <c:v>Cumulative SO2 Savings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Savings'!$I$52:$R$52</c:f>
              <c:numCache>
                <c:ptCount val="10"/>
                <c:pt idx="0">
                  <c:v>0.36960000000000015</c:v>
                </c:pt>
                <c:pt idx="1">
                  <c:v>0.7392000000000003</c:v>
                </c:pt>
                <c:pt idx="2">
                  <c:v>1.1088000000000005</c:v>
                </c:pt>
                <c:pt idx="3">
                  <c:v>1.4784000000000006</c:v>
                </c:pt>
                <c:pt idx="4">
                  <c:v>1.8480000000000008</c:v>
                </c:pt>
                <c:pt idx="5">
                  <c:v>2.217600000000001</c:v>
                </c:pt>
                <c:pt idx="6">
                  <c:v>2.587200000000001</c:v>
                </c:pt>
                <c:pt idx="7">
                  <c:v>2.956800000000001</c:v>
                </c:pt>
                <c:pt idx="8">
                  <c:v>3.3264000000000014</c:v>
                </c:pt>
                <c:pt idx="9">
                  <c:v>3.6960000000000015</c:v>
                </c:pt>
              </c:numCache>
            </c:numRef>
          </c:val>
        </c:ser>
        <c:ser>
          <c:idx val="1"/>
          <c:order val="1"/>
          <c:tx>
            <c:v>Cumulative Nox Savings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Savings'!$I$59:$R$59</c:f>
              <c:numCache>
                <c:ptCount val="10"/>
                <c:pt idx="0">
                  <c:v>0.1663199999999998</c:v>
                </c:pt>
                <c:pt idx="1">
                  <c:v>0.3326399999999996</c:v>
                </c:pt>
                <c:pt idx="2">
                  <c:v>0.4989599999999994</c:v>
                </c:pt>
                <c:pt idx="3">
                  <c:v>0.6652799999999992</c:v>
                </c:pt>
                <c:pt idx="4">
                  <c:v>0.831599999999999</c:v>
                </c:pt>
                <c:pt idx="5">
                  <c:v>0.9979199999999988</c:v>
                </c:pt>
                <c:pt idx="6">
                  <c:v>1.1642399999999986</c:v>
                </c:pt>
                <c:pt idx="7">
                  <c:v>1.3305599999999984</c:v>
                </c:pt>
                <c:pt idx="8">
                  <c:v>1.4968799999999982</c:v>
                </c:pt>
                <c:pt idx="9">
                  <c:v>1.663199999999998</c:v>
                </c:pt>
              </c:numCache>
            </c:numRef>
          </c:val>
        </c:ser>
        <c:axId val="10473963"/>
        <c:axId val="27156804"/>
      </c:barChart>
      <c:catAx>
        <c:axId val="104739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01"/>
              <c:y val="0.003"/>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156804"/>
        <c:crosses val="autoZero"/>
        <c:auto val="1"/>
        <c:lblOffset val="100"/>
        <c:tickLblSkip val="1"/>
        <c:noMultiLvlLbl val="0"/>
      </c:catAx>
      <c:valAx>
        <c:axId val="271568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Savings (kg)</a:t>
                </a:r>
              </a:p>
            </c:rich>
          </c:tx>
          <c:layout>
            <c:manualLayout>
              <c:xMode val="factor"/>
              <c:yMode val="factor"/>
              <c:x val="-0.00075"/>
              <c:y val="0.006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73963"/>
        <c:crossesAt val="1"/>
        <c:crossBetween val="between"/>
        <c:dispUnits/>
      </c:valAx>
      <c:spPr>
        <a:solidFill>
          <a:srgbClr val="FFFFFF"/>
        </a:solidFill>
        <a:ln w="3175">
          <a:noFill/>
        </a:ln>
      </c:spPr>
    </c:plotArea>
    <c:legend>
      <c:legendPos val="r"/>
      <c:layout>
        <c:manualLayout>
          <c:xMode val="edge"/>
          <c:yMode val="edge"/>
          <c:x val="0.826"/>
          <c:y val="0.27225"/>
          <c:w val="0.16775"/>
          <c:h val="0.33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Models Without Previous Intent</a:t>
            </a:r>
          </a:p>
        </c:rich>
      </c:tx>
      <c:layout>
        <c:manualLayout>
          <c:xMode val="factor"/>
          <c:yMode val="factor"/>
          <c:x val="-0.002"/>
          <c:y val="-0.0035"/>
        </c:manualLayout>
      </c:layout>
      <c:spPr>
        <a:noFill/>
        <a:ln w="3175">
          <a:noFill/>
        </a:ln>
      </c:spPr>
    </c:title>
    <c:plotArea>
      <c:layout>
        <c:manualLayout>
          <c:xMode val="edge"/>
          <c:yMode val="edge"/>
          <c:x val="0.07325"/>
          <c:y val="0.2215"/>
          <c:w val="0.90275"/>
          <c:h val="0.64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Savings'!$I$32:$R$32</c:f>
              <c:numCache>
                <c:ptCount val="10"/>
                <c:pt idx="0">
                  <c:v>100025.144</c:v>
                </c:pt>
                <c:pt idx="1">
                  <c:v>100025.64688</c:v>
                </c:pt>
                <c:pt idx="2">
                  <c:v>100026.1598176</c:v>
                </c:pt>
                <c:pt idx="3">
                  <c:v>100026.683013952</c:v>
                </c:pt>
                <c:pt idx="4">
                  <c:v>100027.21667423104</c:v>
                </c:pt>
                <c:pt idx="5">
                  <c:v>100027.76100771566</c:v>
                </c:pt>
                <c:pt idx="6">
                  <c:v>100028.31622786997</c:v>
                </c:pt>
                <c:pt idx="7">
                  <c:v>100028.88255242737</c:v>
                </c:pt>
                <c:pt idx="8">
                  <c:v>100029.46020347592</c:v>
                </c:pt>
                <c:pt idx="9">
                  <c:v>100030.04940754543</c:v>
                </c:pt>
              </c:numCache>
            </c:numRef>
          </c:val>
        </c:ser>
        <c:axId val="43084645"/>
        <c:axId val="52217486"/>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Savings'!$I$33:$R$33</c:f>
              <c:numCache>
                <c:ptCount val="10"/>
                <c:pt idx="0">
                  <c:v>91425.144</c:v>
                </c:pt>
                <c:pt idx="1">
                  <c:v>191450.79088</c:v>
                </c:pt>
                <c:pt idx="2">
                  <c:v>291476.95069759997</c:v>
                </c:pt>
                <c:pt idx="3">
                  <c:v>391503.63371155196</c:v>
                </c:pt>
                <c:pt idx="4">
                  <c:v>491530.850385783</c:v>
                </c:pt>
                <c:pt idx="5">
                  <c:v>591558.6113934987</c:v>
                </c:pt>
                <c:pt idx="6">
                  <c:v>691586.9276213687</c:v>
                </c:pt>
                <c:pt idx="7">
                  <c:v>791615.810173796</c:v>
                </c:pt>
                <c:pt idx="8">
                  <c:v>891645.2703772719</c:v>
                </c:pt>
                <c:pt idx="9">
                  <c:v>991675.3197848174</c:v>
                </c:pt>
              </c:numCache>
            </c:numRef>
          </c:val>
          <c:smooth val="0"/>
        </c:ser>
        <c:axId val="43084645"/>
        <c:axId val="52217486"/>
      </c:lineChart>
      <c:catAx>
        <c:axId val="43084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217486"/>
        <c:crosses val="autoZero"/>
        <c:auto val="1"/>
        <c:lblOffset val="100"/>
        <c:tickLblSkip val="1"/>
        <c:noMultiLvlLbl val="0"/>
      </c:catAx>
      <c:valAx>
        <c:axId val="522174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0846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Cash Flows from Replacing All  Computers</a:t>
            </a:r>
          </a:p>
        </c:rich>
      </c:tx>
      <c:layout>
        <c:manualLayout>
          <c:xMode val="factor"/>
          <c:yMode val="factor"/>
          <c:x val="0.0715"/>
          <c:y val="-0.00675"/>
        </c:manualLayout>
      </c:layout>
      <c:spPr>
        <a:noFill/>
        <a:ln w="3175">
          <a:noFill/>
        </a:ln>
      </c:spPr>
    </c:title>
    <c:plotArea>
      <c:layout>
        <c:manualLayout>
          <c:xMode val="edge"/>
          <c:yMode val="edge"/>
          <c:x val="0.07325"/>
          <c:y val="0.11975"/>
          <c:w val="0.90275"/>
          <c:h val="0.75275"/>
        </c:manualLayout>
      </c:layout>
      <c:barChart>
        <c:barDir val="col"/>
        <c:grouping val="clustered"/>
        <c:varyColors val="0"/>
        <c:ser>
          <c:idx val="0"/>
          <c:order val="0"/>
          <c:tx>
            <c:v>Cash Flows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'Projected Savings'!$I$21:$R$21</c:f>
              <c:numCache>
                <c:ptCount val="10"/>
                <c:pt idx="0">
                  <c:v>600150.864</c:v>
                </c:pt>
                <c:pt idx="1">
                  <c:v>600153.88128</c:v>
                </c:pt>
                <c:pt idx="2">
                  <c:v>600156.9589056</c:v>
                </c:pt>
                <c:pt idx="3">
                  <c:v>600160.098083712</c:v>
                </c:pt>
                <c:pt idx="4">
                  <c:v>600163.3000453862</c:v>
                </c:pt>
                <c:pt idx="5">
                  <c:v>600166.5660462939</c:v>
                </c:pt>
                <c:pt idx="6">
                  <c:v>600169.8973672198</c:v>
                </c:pt>
                <c:pt idx="7">
                  <c:v>600173.2953145643</c:v>
                </c:pt>
                <c:pt idx="8">
                  <c:v>600176.7612208555</c:v>
                </c:pt>
                <c:pt idx="9">
                  <c:v>600180.2964452726</c:v>
                </c:pt>
              </c:numCache>
            </c:numRef>
          </c:val>
        </c:ser>
        <c:axId val="195327"/>
        <c:axId val="1757944"/>
      </c:barChart>
      <c:lineChart>
        <c:grouping val="standard"/>
        <c:varyColors val="0"/>
        <c:ser>
          <c:idx val="1"/>
          <c:order val="1"/>
          <c:tx>
            <c:v>Cumulative Cash Flows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'Projected Savings'!$I$22:$R$22</c:f>
              <c:numCache>
                <c:ptCount val="10"/>
                <c:pt idx="0">
                  <c:v>568950.864</c:v>
                </c:pt>
                <c:pt idx="1">
                  <c:v>1169104.74528</c:v>
                </c:pt>
                <c:pt idx="2">
                  <c:v>1769261.7041856</c:v>
                </c:pt>
                <c:pt idx="3">
                  <c:v>2369421.802269312</c:v>
                </c:pt>
                <c:pt idx="4">
                  <c:v>2969585.1023146985</c:v>
                </c:pt>
                <c:pt idx="5">
                  <c:v>3569751.6683609923</c:v>
                </c:pt>
                <c:pt idx="6">
                  <c:v>4169921.5657282122</c:v>
                </c:pt>
                <c:pt idx="7">
                  <c:v>4770094.861042776</c:v>
                </c:pt>
                <c:pt idx="8">
                  <c:v>5370271.622263632</c:v>
                </c:pt>
                <c:pt idx="9">
                  <c:v>5970451.918708905</c:v>
                </c:pt>
              </c:numCache>
            </c:numRef>
          </c:val>
          <c:smooth val="0"/>
        </c:ser>
        <c:axId val="195327"/>
        <c:axId val="1757944"/>
      </c:lineChart>
      <c:catAx>
        <c:axId val="1953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57944"/>
        <c:crosses val="autoZero"/>
        <c:auto val="1"/>
        <c:lblOffset val="100"/>
        <c:tickLblSkip val="1"/>
        <c:noMultiLvlLbl val="0"/>
      </c:catAx>
      <c:valAx>
        <c:axId val="17579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Dollars (CAD)</a:t>
                </a:r>
              </a:p>
            </c:rich>
          </c:tx>
          <c:layout>
            <c:manualLayout>
              <c:xMode val="factor"/>
              <c:yMode val="factor"/>
              <c:x val="-0.0005"/>
              <c:y val="0.01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32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66675</xdr:rowOff>
    </xdr:from>
    <xdr:to>
      <xdr:col>5</xdr:col>
      <xdr:colOff>142875</xdr:colOff>
      <xdr:row>11</xdr:row>
      <xdr:rowOff>180975</xdr:rowOff>
    </xdr:to>
    <xdr:pic>
      <xdr:nvPicPr>
        <xdr:cNvPr id="1" name="Picture 2" descr="http://www.gearfuse.com/wp-content/uploads/andrew/4_mar07/thinkcentre_m52_tower_1.jpg"/>
        <xdr:cNvPicPr preferRelativeResize="1">
          <a:picLocks noChangeAspect="1"/>
        </xdr:cNvPicPr>
      </xdr:nvPicPr>
      <xdr:blipFill>
        <a:blip r:embed="rId1"/>
        <a:stretch>
          <a:fillRect/>
        </a:stretch>
      </xdr:blipFill>
      <xdr:spPr>
        <a:xfrm>
          <a:off x="723900" y="533400"/>
          <a:ext cx="2476500" cy="1828800"/>
        </a:xfrm>
        <a:prstGeom prst="rect">
          <a:avLst/>
        </a:prstGeom>
        <a:noFill/>
        <a:ln w="9525" cmpd="sng">
          <a:noFill/>
        </a:ln>
      </xdr:spPr>
    </xdr:pic>
    <xdr:clientData/>
  </xdr:twoCellAnchor>
  <xdr:twoCellAnchor editAs="oneCell">
    <xdr:from>
      <xdr:col>13</xdr:col>
      <xdr:colOff>247650</xdr:colOff>
      <xdr:row>2</xdr:row>
      <xdr:rowOff>0</xdr:rowOff>
    </xdr:from>
    <xdr:to>
      <xdr:col>16</xdr:col>
      <xdr:colOff>133350</xdr:colOff>
      <xdr:row>11</xdr:row>
      <xdr:rowOff>114300</xdr:rowOff>
    </xdr:to>
    <xdr:pic>
      <xdr:nvPicPr>
        <xdr:cNvPr id="2" name="Picture 3" descr="http://www.medimanage.com/Images/docking%20staion.jpg"/>
        <xdr:cNvPicPr preferRelativeResize="1">
          <a:picLocks noChangeAspect="1"/>
        </xdr:cNvPicPr>
      </xdr:nvPicPr>
      <xdr:blipFill>
        <a:blip r:embed="rId2"/>
        <a:stretch>
          <a:fillRect/>
        </a:stretch>
      </xdr:blipFill>
      <xdr:spPr>
        <a:xfrm>
          <a:off x="7581900" y="466725"/>
          <a:ext cx="1847850" cy="1828800"/>
        </a:xfrm>
        <a:prstGeom prst="rect">
          <a:avLst/>
        </a:prstGeom>
        <a:noFill/>
        <a:ln w="9525" cmpd="sng">
          <a:noFill/>
        </a:ln>
      </xdr:spPr>
    </xdr:pic>
    <xdr:clientData/>
  </xdr:twoCellAnchor>
  <xdr:twoCellAnchor>
    <xdr:from>
      <xdr:col>5</xdr:col>
      <xdr:colOff>180975</xdr:colOff>
      <xdr:row>4</xdr:row>
      <xdr:rowOff>66675</xdr:rowOff>
    </xdr:from>
    <xdr:to>
      <xdr:col>13</xdr:col>
      <xdr:colOff>238125</xdr:colOff>
      <xdr:row>7</xdr:row>
      <xdr:rowOff>161925</xdr:rowOff>
    </xdr:to>
    <xdr:sp>
      <xdr:nvSpPr>
        <xdr:cNvPr id="3" name="Right Arrow 4"/>
        <xdr:cNvSpPr>
          <a:spLocks/>
        </xdr:cNvSpPr>
      </xdr:nvSpPr>
      <xdr:spPr>
        <a:xfrm>
          <a:off x="3238500" y="914400"/>
          <a:ext cx="4333875" cy="666750"/>
        </a:xfrm>
        <a:prstGeom prst="rightArrow">
          <a:avLst>
            <a:gd name="adj" fmla="val 42361"/>
          </a:avLst>
        </a:prstGeom>
        <a:solidFill>
          <a:srgbClr val="B8FDB3"/>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17</xdr:row>
      <xdr:rowOff>76200</xdr:rowOff>
    </xdr:from>
    <xdr:to>
      <xdr:col>9</xdr:col>
      <xdr:colOff>323850</xdr:colOff>
      <xdr:row>31</xdr:row>
      <xdr:rowOff>152400</xdr:rowOff>
    </xdr:to>
    <xdr:graphicFrame>
      <xdr:nvGraphicFramePr>
        <xdr:cNvPr id="1" name="Chart 1"/>
        <xdr:cNvGraphicFramePr/>
      </xdr:nvGraphicFramePr>
      <xdr:xfrm>
        <a:off x="457200" y="3400425"/>
        <a:ext cx="5657850"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76200</xdr:rowOff>
    </xdr:from>
    <xdr:to>
      <xdr:col>6</xdr:col>
      <xdr:colOff>123825</xdr:colOff>
      <xdr:row>39</xdr:row>
      <xdr:rowOff>152400</xdr:rowOff>
    </xdr:to>
    <xdr:graphicFrame>
      <xdr:nvGraphicFramePr>
        <xdr:cNvPr id="1" name="Chart 1"/>
        <xdr:cNvGraphicFramePr/>
      </xdr:nvGraphicFramePr>
      <xdr:xfrm>
        <a:off x="19050" y="5629275"/>
        <a:ext cx="4752975" cy="2743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67</xdr:row>
      <xdr:rowOff>190500</xdr:rowOff>
    </xdr:from>
    <xdr:to>
      <xdr:col>5</xdr:col>
      <xdr:colOff>571500</xdr:colOff>
      <xdr:row>84</xdr:row>
      <xdr:rowOff>152400</xdr:rowOff>
    </xdr:to>
    <xdr:graphicFrame>
      <xdr:nvGraphicFramePr>
        <xdr:cNvPr id="2" name="Chart 3"/>
        <xdr:cNvGraphicFramePr/>
      </xdr:nvGraphicFramePr>
      <xdr:xfrm>
        <a:off x="38100" y="13763625"/>
        <a:ext cx="4572000" cy="3200400"/>
      </xdr:xfrm>
      <a:graphic>
        <a:graphicData uri="http://schemas.openxmlformats.org/drawingml/2006/chart">
          <c:chart xmlns:c="http://schemas.openxmlformats.org/drawingml/2006/chart" r:id="rId2"/>
        </a:graphicData>
      </a:graphic>
    </xdr:graphicFrame>
    <xdr:clientData/>
  </xdr:twoCellAnchor>
  <xdr:twoCellAnchor>
    <xdr:from>
      <xdr:col>8</xdr:col>
      <xdr:colOff>85725</xdr:colOff>
      <xdr:row>67</xdr:row>
      <xdr:rowOff>171450</xdr:rowOff>
    </xdr:from>
    <xdr:to>
      <xdr:col>15</xdr:col>
      <xdr:colOff>390525</xdr:colOff>
      <xdr:row>84</xdr:row>
      <xdr:rowOff>133350</xdr:rowOff>
    </xdr:to>
    <xdr:graphicFrame>
      <xdr:nvGraphicFramePr>
        <xdr:cNvPr id="3" name="Chart 5"/>
        <xdr:cNvGraphicFramePr/>
      </xdr:nvGraphicFramePr>
      <xdr:xfrm>
        <a:off x="5953125" y="13744575"/>
        <a:ext cx="4572000" cy="320040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25</xdr:row>
      <xdr:rowOff>47625</xdr:rowOff>
    </xdr:from>
    <xdr:to>
      <xdr:col>16</xdr:col>
      <xdr:colOff>495300</xdr:colOff>
      <xdr:row>39</xdr:row>
      <xdr:rowOff>123825</xdr:rowOff>
    </xdr:to>
    <xdr:graphicFrame>
      <xdr:nvGraphicFramePr>
        <xdr:cNvPr id="4" name="Chart 7"/>
        <xdr:cNvGraphicFramePr/>
      </xdr:nvGraphicFramePr>
      <xdr:xfrm>
        <a:off x="6486525" y="5600700"/>
        <a:ext cx="4752975"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41</xdr:row>
      <xdr:rowOff>95250</xdr:rowOff>
    </xdr:from>
    <xdr:to>
      <xdr:col>6</xdr:col>
      <xdr:colOff>123825</xdr:colOff>
      <xdr:row>57</xdr:row>
      <xdr:rowOff>9525</xdr:rowOff>
    </xdr:to>
    <xdr:graphicFrame>
      <xdr:nvGraphicFramePr>
        <xdr:cNvPr id="5" name="Chart 8"/>
        <xdr:cNvGraphicFramePr/>
      </xdr:nvGraphicFramePr>
      <xdr:xfrm>
        <a:off x="19050" y="8696325"/>
        <a:ext cx="4752975" cy="29241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69"/>
  <sheetViews>
    <sheetView showGridLines="0" tabSelected="1" zoomScale="90" zoomScaleNormal="90" zoomScalePageLayoutView="0" workbookViewId="0" topLeftCell="A1">
      <selection activeCell="A1" sqref="A1:R1"/>
    </sheetView>
  </sheetViews>
  <sheetFormatPr defaultColWidth="9.140625" defaultRowHeight="15"/>
  <cols>
    <col min="1" max="1" width="8.140625" style="17" customWidth="1"/>
    <col min="2" max="2" width="8.57421875" style="17" customWidth="1"/>
    <col min="3" max="3" width="9.57421875" style="17" customWidth="1"/>
    <col min="4" max="4" width="9.140625" style="17" customWidth="1"/>
    <col min="5" max="8" width="10.421875" style="17" customWidth="1"/>
    <col min="9" max="11" width="4.8515625" style="17" customWidth="1"/>
    <col min="12" max="13" width="9.140625" style="17" customWidth="1"/>
    <col min="14" max="14" width="10.28125" style="17" customWidth="1"/>
    <col min="15" max="16" width="9.57421875" style="17" customWidth="1"/>
    <col min="17" max="17" width="9.140625" style="17" customWidth="1"/>
    <col min="18" max="18" width="10.7109375" style="17" customWidth="1"/>
    <col min="19" max="22" width="9.140625" style="17" customWidth="1"/>
    <col min="23" max="24" width="9.28125" style="17" bestFit="1" customWidth="1"/>
    <col min="25" max="28" width="10.421875" style="17" bestFit="1" customWidth="1"/>
    <col min="29" max="30" width="9.28125" style="17" bestFit="1" customWidth="1"/>
    <col min="31" max="32" width="9.8515625" style="17" bestFit="1" customWidth="1"/>
    <col min="33" max="16384" width="9.140625" style="17" customWidth="1"/>
  </cols>
  <sheetData>
    <row r="1" spans="1:19" ht="21.75" thickBot="1">
      <c r="A1" s="238" t="s">
        <v>79</v>
      </c>
      <c r="B1" s="239"/>
      <c r="C1" s="239"/>
      <c r="D1" s="239"/>
      <c r="E1" s="239"/>
      <c r="F1" s="239"/>
      <c r="G1" s="239"/>
      <c r="H1" s="239"/>
      <c r="I1" s="239"/>
      <c r="J1" s="239"/>
      <c r="K1" s="239"/>
      <c r="L1" s="239"/>
      <c r="M1" s="239"/>
      <c r="N1" s="239"/>
      <c r="O1" s="239"/>
      <c r="P1" s="239"/>
      <c r="Q1" s="239"/>
      <c r="R1" s="240"/>
      <c r="S1" s="67"/>
    </row>
    <row r="2" spans="1:18" ht="15">
      <c r="A2" s="219"/>
      <c r="B2" s="217"/>
      <c r="C2" s="217"/>
      <c r="D2" s="217"/>
      <c r="E2" s="217"/>
      <c r="F2" s="217"/>
      <c r="G2" s="217"/>
      <c r="H2" s="217"/>
      <c r="I2" s="217"/>
      <c r="J2" s="217"/>
      <c r="K2" s="217"/>
      <c r="L2" s="217"/>
      <c r="M2" s="217"/>
      <c r="N2" s="217"/>
      <c r="O2" s="217"/>
      <c r="P2" s="217"/>
      <c r="Q2" s="217"/>
      <c r="R2" s="218"/>
    </row>
    <row r="3" spans="1:18" ht="15" customHeight="1">
      <c r="A3" s="219"/>
      <c r="B3" s="217"/>
      <c r="C3" s="217"/>
      <c r="D3" s="217"/>
      <c r="E3" s="217"/>
      <c r="F3" s="217"/>
      <c r="G3" s="217"/>
      <c r="H3" s="217"/>
      <c r="I3" s="217"/>
      <c r="J3" s="217"/>
      <c r="K3" s="217"/>
      <c r="L3" s="217"/>
      <c r="M3" s="217"/>
      <c r="N3" s="217"/>
      <c r="O3" s="217"/>
      <c r="P3" s="217"/>
      <c r="Q3" s="217"/>
      <c r="R3" s="218"/>
    </row>
    <row r="4" spans="1:18" ht="15">
      <c r="A4" s="219"/>
      <c r="B4" s="217"/>
      <c r="C4" s="217"/>
      <c r="D4" s="217"/>
      <c r="E4" s="217"/>
      <c r="F4" s="217"/>
      <c r="G4" s="217"/>
      <c r="H4" s="217"/>
      <c r="I4" s="217"/>
      <c r="J4" s="217"/>
      <c r="K4" s="217"/>
      <c r="L4" s="217"/>
      <c r="M4" s="217"/>
      <c r="N4" s="217"/>
      <c r="O4" s="217"/>
      <c r="P4" s="217"/>
      <c r="Q4" s="217"/>
      <c r="R4" s="218"/>
    </row>
    <row r="5" spans="1:18" ht="15">
      <c r="A5" s="219"/>
      <c r="B5" s="217"/>
      <c r="C5" s="217"/>
      <c r="D5" s="217"/>
      <c r="E5" s="217"/>
      <c r="F5" s="217"/>
      <c r="G5" s="217"/>
      <c r="H5" s="217"/>
      <c r="I5" s="217"/>
      <c r="J5" s="217"/>
      <c r="K5" s="217"/>
      <c r="L5" s="217"/>
      <c r="M5" s="217"/>
      <c r="N5" s="217"/>
      <c r="O5" s="217"/>
      <c r="P5" s="217"/>
      <c r="Q5" s="217"/>
      <c r="R5" s="218"/>
    </row>
    <row r="6" spans="1:18" ht="15">
      <c r="A6" s="219"/>
      <c r="B6" s="217"/>
      <c r="C6" s="217"/>
      <c r="D6" s="217"/>
      <c r="E6" s="217"/>
      <c r="F6" s="217"/>
      <c r="G6" s="217"/>
      <c r="H6" s="217"/>
      <c r="I6" s="217"/>
      <c r="J6" s="217"/>
      <c r="K6" s="217"/>
      <c r="L6" s="217"/>
      <c r="M6" s="217"/>
      <c r="N6" s="217"/>
      <c r="O6" s="217"/>
      <c r="P6" s="217"/>
      <c r="Q6" s="217"/>
      <c r="R6" s="218"/>
    </row>
    <row r="7" spans="1:18" ht="15">
      <c r="A7" s="219"/>
      <c r="B7" s="217"/>
      <c r="C7" s="217"/>
      <c r="D7" s="217"/>
      <c r="E7" s="217"/>
      <c r="F7" s="217"/>
      <c r="G7" s="217"/>
      <c r="H7" s="217"/>
      <c r="I7" s="217"/>
      <c r="J7" s="217"/>
      <c r="K7" s="217"/>
      <c r="L7" s="217"/>
      <c r="M7" s="217"/>
      <c r="N7" s="217"/>
      <c r="O7" s="217"/>
      <c r="P7" s="217"/>
      <c r="Q7" s="217"/>
      <c r="R7" s="218"/>
    </row>
    <row r="8" spans="1:18" ht="15">
      <c r="A8" s="219"/>
      <c r="B8" s="217"/>
      <c r="C8" s="217"/>
      <c r="D8" s="217"/>
      <c r="E8" s="217"/>
      <c r="F8" s="217"/>
      <c r="G8" s="217"/>
      <c r="H8" s="217"/>
      <c r="I8" s="217"/>
      <c r="J8" s="217"/>
      <c r="K8" s="217"/>
      <c r="L8" s="217"/>
      <c r="M8" s="217"/>
      <c r="N8" s="217"/>
      <c r="O8" s="217"/>
      <c r="P8" s="217"/>
      <c r="Q8" s="217"/>
      <c r="R8" s="218"/>
    </row>
    <row r="9" spans="1:18" ht="15">
      <c r="A9" s="219"/>
      <c r="B9" s="217"/>
      <c r="C9" s="217"/>
      <c r="D9" s="217"/>
      <c r="E9" s="217"/>
      <c r="F9" s="232" t="s">
        <v>185</v>
      </c>
      <c r="G9" s="232"/>
      <c r="H9" s="232"/>
      <c r="I9" s="232"/>
      <c r="J9" s="232"/>
      <c r="K9" s="232"/>
      <c r="L9" s="232"/>
      <c r="M9" s="232"/>
      <c r="N9" s="217"/>
      <c r="O9" s="217"/>
      <c r="P9" s="217"/>
      <c r="Q9" s="217"/>
      <c r="R9" s="218"/>
    </row>
    <row r="10" spans="1:18" ht="15">
      <c r="A10" s="219"/>
      <c r="B10" s="217"/>
      <c r="C10" s="217"/>
      <c r="D10" s="217"/>
      <c r="E10" s="217"/>
      <c r="F10" s="217"/>
      <c r="G10" s="217"/>
      <c r="H10" s="217"/>
      <c r="I10" s="217"/>
      <c r="J10" s="217"/>
      <c r="K10" s="217"/>
      <c r="L10" s="217"/>
      <c r="M10" s="217"/>
      <c r="N10" s="217"/>
      <c r="O10" s="217"/>
      <c r="P10" s="217"/>
      <c r="Q10" s="217"/>
      <c r="R10" s="218"/>
    </row>
    <row r="11" spans="1:18" ht="15">
      <c r="A11" s="219"/>
      <c r="B11" s="217"/>
      <c r="C11" s="217"/>
      <c r="D11" s="217"/>
      <c r="E11" s="217"/>
      <c r="F11" s="217"/>
      <c r="G11" s="217"/>
      <c r="H11" s="217"/>
      <c r="I11" s="217"/>
      <c r="J11" s="217"/>
      <c r="K11" s="217"/>
      <c r="L11" s="217"/>
      <c r="M11" s="217"/>
      <c r="N11" s="217"/>
      <c r="O11" s="217"/>
      <c r="P11" s="217"/>
      <c r="Q11" s="217"/>
      <c r="R11" s="218"/>
    </row>
    <row r="12" spans="1:18" ht="15">
      <c r="A12" s="219"/>
      <c r="B12" s="217"/>
      <c r="C12" s="217"/>
      <c r="D12" s="217"/>
      <c r="E12" s="217"/>
      <c r="F12" s="217"/>
      <c r="G12" s="217"/>
      <c r="H12" s="217"/>
      <c r="I12" s="217"/>
      <c r="J12" s="217"/>
      <c r="K12" s="217"/>
      <c r="L12" s="217"/>
      <c r="M12" s="217"/>
      <c r="N12" s="217"/>
      <c r="O12" s="217"/>
      <c r="P12" s="217"/>
      <c r="Q12" s="217"/>
      <c r="R12" s="218"/>
    </row>
    <row r="13" spans="1:18" ht="15">
      <c r="A13" s="219"/>
      <c r="B13" s="217"/>
      <c r="C13" s="217"/>
      <c r="D13" s="217"/>
      <c r="E13" s="217"/>
      <c r="F13" s="217"/>
      <c r="G13" s="217"/>
      <c r="H13" s="217"/>
      <c r="I13" s="217"/>
      <c r="J13" s="217"/>
      <c r="K13" s="217"/>
      <c r="L13" s="217"/>
      <c r="M13" s="217"/>
      <c r="N13" s="217"/>
      <c r="O13" s="217"/>
      <c r="P13" s="217"/>
      <c r="Q13" s="217"/>
      <c r="R13" s="218"/>
    </row>
    <row r="14" spans="1:18" ht="15" customHeight="1">
      <c r="A14" s="219" t="s">
        <v>84</v>
      </c>
      <c r="B14" s="217"/>
      <c r="C14" s="217"/>
      <c r="D14" s="217"/>
      <c r="E14" s="217"/>
      <c r="F14" s="217"/>
      <c r="G14" s="217"/>
      <c r="H14" s="217"/>
      <c r="I14" s="217"/>
      <c r="J14" s="217"/>
      <c r="K14" s="217"/>
      <c r="L14" s="217"/>
      <c r="M14" s="217"/>
      <c r="N14" s="217"/>
      <c r="O14" s="217"/>
      <c r="P14" s="217"/>
      <c r="Q14" s="217"/>
      <c r="R14" s="218"/>
    </row>
    <row r="15" spans="1:18" ht="15" customHeight="1">
      <c r="A15" s="69" t="s">
        <v>177</v>
      </c>
      <c r="B15" s="70"/>
      <c r="C15" s="70"/>
      <c r="D15" s="70"/>
      <c r="E15" s="70"/>
      <c r="F15" s="70"/>
      <c r="G15" s="70"/>
      <c r="H15" s="70"/>
      <c r="I15" s="70"/>
      <c r="J15" s="70"/>
      <c r="K15" s="70"/>
      <c r="L15" s="70"/>
      <c r="M15" s="70"/>
      <c r="N15" s="70"/>
      <c r="O15" s="70"/>
      <c r="P15" s="70"/>
      <c r="Q15" s="70"/>
      <c r="R15" s="71"/>
    </row>
    <row r="16" spans="1:18" ht="15">
      <c r="A16" s="69" t="s">
        <v>178</v>
      </c>
      <c r="B16" s="70"/>
      <c r="C16" s="70"/>
      <c r="D16" s="70"/>
      <c r="E16" s="70"/>
      <c r="F16" s="70"/>
      <c r="G16" s="70"/>
      <c r="H16" s="70"/>
      <c r="I16" s="70"/>
      <c r="J16" s="70"/>
      <c r="K16" s="70"/>
      <c r="L16" s="70"/>
      <c r="M16" s="70"/>
      <c r="N16" s="70"/>
      <c r="O16" s="70"/>
      <c r="P16" s="70"/>
      <c r="Q16" s="70"/>
      <c r="R16" s="71"/>
    </row>
    <row r="17" spans="1:18" ht="15">
      <c r="A17" s="69" t="s">
        <v>179</v>
      </c>
      <c r="B17" s="70"/>
      <c r="C17" s="70"/>
      <c r="D17" s="70"/>
      <c r="E17" s="70"/>
      <c r="F17" s="70"/>
      <c r="G17" s="70"/>
      <c r="H17" s="70"/>
      <c r="I17" s="70"/>
      <c r="J17" s="70"/>
      <c r="K17" s="70"/>
      <c r="L17" s="70"/>
      <c r="M17" s="70"/>
      <c r="N17" s="70"/>
      <c r="O17" s="70"/>
      <c r="P17" s="70"/>
      <c r="Q17" s="70"/>
      <c r="R17" s="71"/>
    </row>
    <row r="18" spans="1:18" ht="15">
      <c r="A18" s="69" t="s">
        <v>183</v>
      </c>
      <c r="B18" s="70"/>
      <c r="C18" s="70"/>
      <c r="D18" s="70"/>
      <c r="E18" s="70"/>
      <c r="F18" s="70"/>
      <c r="G18" s="70"/>
      <c r="H18" s="70"/>
      <c r="I18" s="70"/>
      <c r="J18" s="70"/>
      <c r="K18" s="70"/>
      <c r="L18" s="70"/>
      <c r="M18" s="70"/>
      <c r="N18" s="70"/>
      <c r="O18" s="70"/>
      <c r="P18" s="70"/>
      <c r="Q18" s="70"/>
      <c r="R18" s="71"/>
    </row>
    <row r="19" spans="1:18" ht="15">
      <c r="A19" s="69" t="s">
        <v>180</v>
      </c>
      <c r="B19" s="70"/>
      <c r="C19" s="70"/>
      <c r="D19" s="70"/>
      <c r="E19" s="70"/>
      <c r="F19" s="70"/>
      <c r="G19" s="70"/>
      <c r="H19" s="70"/>
      <c r="I19" s="70"/>
      <c r="J19" s="70"/>
      <c r="K19" s="70"/>
      <c r="L19" s="70"/>
      <c r="M19" s="70"/>
      <c r="N19" s="70"/>
      <c r="O19" s="70"/>
      <c r="P19" s="70"/>
      <c r="Q19" s="70"/>
      <c r="R19" s="71"/>
    </row>
    <row r="20" spans="1:18" ht="15">
      <c r="A20" s="69" t="s">
        <v>181</v>
      </c>
      <c r="B20" s="70"/>
      <c r="C20" s="70"/>
      <c r="D20" s="70"/>
      <c r="E20" s="70"/>
      <c r="F20" s="70"/>
      <c r="G20" s="70"/>
      <c r="H20" s="70"/>
      <c r="I20" s="70"/>
      <c r="J20" s="70"/>
      <c r="K20" s="70"/>
      <c r="L20" s="70"/>
      <c r="M20" s="70"/>
      <c r="N20" s="70"/>
      <c r="O20" s="70"/>
      <c r="P20" s="70"/>
      <c r="Q20" s="70"/>
      <c r="R20" s="71"/>
    </row>
    <row r="21" spans="1:18" ht="15">
      <c r="A21" s="216"/>
      <c r="B21" s="220"/>
      <c r="C21" s="220"/>
      <c r="D21" s="220"/>
      <c r="E21" s="220"/>
      <c r="F21" s="220"/>
      <c r="G21" s="220"/>
      <c r="H21" s="220"/>
      <c r="I21" s="220"/>
      <c r="J21" s="220"/>
      <c r="K21" s="220"/>
      <c r="L21" s="220"/>
      <c r="M21" s="220"/>
      <c r="N21" s="220"/>
      <c r="O21" s="220"/>
      <c r="P21" s="220"/>
      <c r="Q21" s="220"/>
      <c r="R21" s="72"/>
    </row>
    <row r="22" spans="1:18" ht="15">
      <c r="A22" s="219" t="s">
        <v>85</v>
      </c>
      <c r="B22" s="217"/>
      <c r="C22" s="217"/>
      <c r="D22" s="217"/>
      <c r="E22" s="217"/>
      <c r="F22" s="217"/>
      <c r="G22" s="217"/>
      <c r="H22" s="217"/>
      <c r="I22" s="217"/>
      <c r="J22" s="217"/>
      <c r="K22" s="217"/>
      <c r="L22" s="217"/>
      <c r="M22" s="217"/>
      <c r="N22" s="217"/>
      <c r="O22" s="217"/>
      <c r="P22" s="217"/>
      <c r="Q22" s="217"/>
      <c r="R22" s="218"/>
    </row>
    <row r="23" spans="1:18" ht="15">
      <c r="A23" s="219" t="s">
        <v>86</v>
      </c>
      <c r="B23" s="217"/>
      <c r="C23" s="217"/>
      <c r="D23" s="217"/>
      <c r="E23" s="217"/>
      <c r="F23" s="217"/>
      <c r="G23" s="217"/>
      <c r="H23" s="217"/>
      <c r="I23" s="217"/>
      <c r="J23" s="217"/>
      <c r="K23" s="217"/>
      <c r="L23" s="217"/>
      <c r="M23" s="217"/>
      <c r="N23" s="217"/>
      <c r="O23" s="217"/>
      <c r="P23" s="217"/>
      <c r="Q23" s="217"/>
      <c r="R23" s="218"/>
    </row>
    <row r="24" spans="1:18" ht="15">
      <c r="A24" s="219"/>
      <c r="B24" s="217"/>
      <c r="C24" s="217"/>
      <c r="D24" s="217"/>
      <c r="E24" s="217"/>
      <c r="F24" s="217"/>
      <c r="G24" s="217"/>
      <c r="H24" s="217"/>
      <c r="I24" s="217"/>
      <c r="J24" s="217"/>
      <c r="K24" s="217"/>
      <c r="L24" s="217"/>
      <c r="M24" s="217"/>
      <c r="N24" s="217"/>
      <c r="O24" s="217"/>
      <c r="P24" s="217"/>
      <c r="Q24" s="217"/>
      <c r="R24" s="218"/>
    </row>
    <row r="25" spans="1:18" ht="15" customHeight="1">
      <c r="A25" s="234" t="s">
        <v>237</v>
      </c>
      <c r="B25" s="235"/>
      <c r="C25" s="235"/>
      <c r="D25" s="235"/>
      <c r="E25" s="235"/>
      <c r="F25" s="235"/>
      <c r="G25" s="235"/>
      <c r="H25" s="235"/>
      <c r="I25" s="235"/>
      <c r="J25" s="235"/>
      <c r="K25" s="235"/>
      <c r="L25" s="235"/>
      <c r="M25" s="235"/>
      <c r="N25" s="235"/>
      <c r="O25" s="235"/>
      <c r="P25" s="235"/>
      <c r="Q25" s="235"/>
      <c r="R25" s="236"/>
    </row>
    <row r="26" spans="1:18" ht="15">
      <c r="A26" s="237"/>
      <c r="B26" s="235"/>
      <c r="C26" s="235"/>
      <c r="D26" s="235"/>
      <c r="E26" s="235"/>
      <c r="F26" s="235"/>
      <c r="G26" s="235"/>
      <c r="H26" s="235"/>
      <c r="I26" s="235"/>
      <c r="J26" s="235"/>
      <c r="K26" s="235"/>
      <c r="L26" s="235"/>
      <c r="M26" s="235"/>
      <c r="N26" s="235"/>
      <c r="O26" s="235"/>
      <c r="P26" s="235"/>
      <c r="Q26" s="235"/>
      <c r="R26" s="236"/>
    </row>
    <row r="27" spans="1:18" ht="15">
      <c r="A27" s="219"/>
      <c r="B27" s="217"/>
      <c r="C27" s="217"/>
      <c r="D27" s="217"/>
      <c r="E27" s="217"/>
      <c r="F27" s="217"/>
      <c r="G27" s="217"/>
      <c r="H27" s="217"/>
      <c r="I27" s="217"/>
      <c r="J27" s="217"/>
      <c r="K27" s="217"/>
      <c r="L27" s="217"/>
      <c r="M27" s="217"/>
      <c r="N27" s="217"/>
      <c r="O27" s="217"/>
      <c r="P27" s="217"/>
      <c r="Q27" s="217"/>
      <c r="R27" s="218"/>
    </row>
    <row r="28" spans="1:18" ht="15">
      <c r="A28" s="219" t="s">
        <v>347</v>
      </c>
      <c r="B28" s="217"/>
      <c r="C28" s="217"/>
      <c r="D28" s="217"/>
      <c r="E28" s="217"/>
      <c r="F28" s="217"/>
      <c r="G28" s="217"/>
      <c r="H28" s="217"/>
      <c r="I28" s="217"/>
      <c r="J28" s="217"/>
      <c r="K28" s="217"/>
      <c r="L28" s="217"/>
      <c r="M28" s="217"/>
      <c r="N28" s="217"/>
      <c r="O28" s="217"/>
      <c r="P28" s="217"/>
      <c r="Q28" s="217"/>
      <c r="R28" s="218"/>
    </row>
    <row r="29" spans="1:18" ht="15">
      <c r="A29" s="219" t="s">
        <v>348</v>
      </c>
      <c r="B29" s="217"/>
      <c r="C29" s="217"/>
      <c r="D29" s="217"/>
      <c r="E29" s="217"/>
      <c r="F29" s="217"/>
      <c r="G29" s="217"/>
      <c r="H29" s="217"/>
      <c r="I29" s="217"/>
      <c r="J29" s="217"/>
      <c r="K29" s="217"/>
      <c r="L29" s="217"/>
      <c r="M29" s="217"/>
      <c r="N29" s="217"/>
      <c r="O29" s="217"/>
      <c r="P29" s="217"/>
      <c r="Q29" s="217"/>
      <c r="R29" s="218"/>
    </row>
    <row r="30" spans="1:18" ht="15">
      <c r="A30" s="219"/>
      <c r="B30" s="217"/>
      <c r="C30" s="217"/>
      <c r="D30" s="217"/>
      <c r="E30" s="217"/>
      <c r="F30" s="217"/>
      <c r="G30" s="217"/>
      <c r="H30" s="217"/>
      <c r="I30" s="217"/>
      <c r="J30" s="217"/>
      <c r="K30" s="217"/>
      <c r="L30" s="217"/>
      <c r="M30" s="217"/>
      <c r="N30" s="217"/>
      <c r="O30" s="217"/>
      <c r="P30" s="217"/>
      <c r="Q30" s="217"/>
      <c r="R30" s="218"/>
    </row>
    <row r="31" spans="1:18" ht="15" customHeight="1" thickBot="1">
      <c r="A31" s="221" t="s">
        <v>349</v>
      </c>
      <c r="B31" s="217"/>
      <c r="C31" s="217"/>
      <c r="D31" s="217"/>
      <c r="E31" s="217"/>
      <c r="F31" s="217"/>
      <c r="G31" s="217"/>
      <c r="H31" s="217"/>
      <c r="I31" s="217"/>
      <c r="J31" s="217"/>
      <c r="K31" s="217"/>
      <c r="L31" s="217"/>
      <c r="M31" s="217"/>
      <c r="N31" s="217"/>
      <c r="O31" s="217"/>
      <c r="P31" s="217"/>
      <c r="Q31" s="217"/>
      <c r="R31" s="218"/>
    </row>
    <row r="32" spans="1:18" ht="15">
      <c r="A32" s="73"/>
      <c r="B32" s="74"/>
      <c r="C32" s="74"/>
      <c r="D32" s="74"/>
      <c r="E32" s="74"/>
      <c r="F32" s="74"/>
      <c r="G32" s="74"/>
      <c r="H32" s="74"/>
      <c r="I32" s="73"/>
      <c r="J32" s="74"/>
      <c r="K32" s="74"/>
      <c r="L32" s="74"/>
      <c r="M32" s="74"/>
      <c r="N32" s="74"/>
      <c r="O32" s="74"/>
      <c r="P32" s="74"/>
      <c r="Q32" s="74"/>
      <c r="R32" s="75"/>
    </row>
    <row r="33" spans="1:18" ht="15">
      <c r="A33" s="241" t="s">
        <v>330</v>
      </c>
      <c r="B33" s="233"/>
      <c r="C33" s="233"/>
      <c r="D33" s="233"/>
      <c r="E33" s="233"/>
      <c r="F33" s="233"/>
      <c r="G33" s="233"/>
      <c r="H33" s="149"/>
      <c r="I33" s="151"/>
      <c r="J33" s="215"/>
      <c r="K33" s="233" t="s">
        <v>182</v>
      </c>
      <c r="L33" s="233"/>
      <c r="M33" s="233"/>
      <c r="N33" s="233"/>
      <c r="O33" s="233"/>
      <c r="P33" s="233"/>
      <c r="Q33" s="233"/>
      <c r="R33" s="150"/>
    </row>
    <row r="34" spans="1:18" ht="15.75" thickBot="1">
      <c r="A34" s="76"/>
      <c r="B34" s="77"/>
      <c r="C34" s="77"/>
      <c r="D34" s="77"/>
      <c r="E34" s="77"/>
      <c r="F34" s="77"/>
      <c r="G34" s="77"/>
      <c r="H34" s="77"/>
      <c r="I34" s="76"/>
      <c r="J34" s="77"/>
      <c r="K34" s="77"/>
      <c r="L34" s="77"/>
      <c r="M34" s="77"/>
      <c r="N34" s="77"/>
      <c r="O34" s="77"/>
      <c r="P34" s="77"/>
      <c r="Q34" s="77"/>
      <c r="R34" s="78"/>
    </row>
    <row r="36" ht="15.75" thickBot="1"/>
    <row r="37" spans="1:12" ht="15.75" thickBot="1">
      <c r="A37" s="229" t="s">
        <v>346</v>
      </c>
      <c r="B37" s="230"/>
      <c r="C37" s="230"/>
      <c r="D37" s="230"/>
      <c r="E37" s="230"/>
      <c r="F37" s="230"/>
      <c r="G37" s="230"/>
      <c r="H37" s="230"/>
      <c r="I37" s="231"/>
      <c r="J37" s="222"/>
      <c r="K37" s="222"/>
      <c r="L37" s="222"/>
    </row>
    <row r="38" spans="1:9" ht="15" customHeight="1">
      <c r="A38" s="223" t="s">
        <v>345</v>
      </c>
      <c r="B38" s="224"/>
      <c r="C38" s="224"/>
      <c r="D38" s="224"/>
      <c r="E38" s="224"/>
      <c r="F38" s="224"/>
      <c r="G38" s="224"/>
      <c r="H38" s="224"/>
      <c r="I38" s="225"/>
    </row>
    <row r="39" spans="1:9" ht="15">
      <c r="A39" s="223"/>
      <c r="B39" s="224"/>
      <c r="C39" s="224"/>
      <c r="D39" s="224"/>
      <c r="E39" s="224"/>
      <c r="F39" s="224"/>
      <c r="G39" s="224"/>
      <c r="H39" s="224"/>
      <c r="I39" s="225"/>
    </row>
    <row r="40" spans="1:9" ht="15">
      <c r="A40" s="223"/>
      <c r="B40" s="224"/>
      <c r="C40" s="224"/>
      <c r="D40" s="224"/>
      <c r="E40" s="224"/>
      <c r="F40" s="224"/>
      <c r="G40" s="224"/>
      <c r="H40" s="224"/>
      <c r="I40" s="225"/>
    </row>
    <row r="41" spans="1:9" ht="15">
      <c r="A41" s="223"/>
      <c r="B41" s="224"/>
      <c r="C41" s="224"/>
      <c r="D41" s="224"/>
      <c r="E41" s="224"/>
      <c r="F41" s="224"/>
      <c r="G41" s="224"/>
      <c r="H41" s="224"/>
      <c r="I41" s="225"/>
    </row>
    <row r="42" spans="1:9" ht="15">
      <c r="A42" s="223"/>
      <c r="B42" s="224"/>
      <c r="C42" s="224"/>
      <c r="D42" s="224"/>
      <c r="E42" s="224"/>
      <c r="F42" s="224"/>
      <c r="G42" s="224"/>
      <c r="H42" s="224"/>
      <c r="I42" s="225"/>
    </row>
    <row r="43" spans="1:9" ht="15">
      <c r="A43" s="223"/>
      <c r="B43" s="224"/>
      <c r="C43" s="224"/>
      <c r="D43" s="224"/>
      <c r="E43" s="224"/>
      <c r="F43" s="224"/>
      <c r="G43" s="224"/>
      <c r="H43" s="224"/>
      <c r="I43" s="225"/>
    </row>
    <row r="44" spans="1:9" ht="15.75" thickBot="1">
      <c r="A44" s="226"/>
      <c r="B44" s="227"/>
      <c r="C44" s="227"/>
      <c r="D44" s="227"/>
      <c r="E44" s="227"/>
      <c r="F44" s="227"/>
      <c r="G44" s="227"/>
      <c r="H44" s="227"/>
      <c r="I44" s="228"/>
    </row>
    <row r="65" ht="15">
      <c r="A65" s="68"/>
    </row>
    <row r="66" ht="15">
      <c r="A66" s="16"/>
    </row>
    <row r="67" ht="15">
      <c r="A67" s="16"/>
    </row>
    <row r="68" ht="15">
      <c r="A68" s="16"/>
    </row>
    <row r="69" ht="15">
      <c r="A69" s="16"/>
    </row>
  </sheetData>
  <sheetProtection/>
  <mergeCells count="7">
    <mergeCell ref="A38:I44"/>
    <mergeCell ref="A37:I37"/>
    <mergeCell ref="F9:M9"/>
    <mergeCell ref="K33:Q33"/>
    <mergeCell ref="A25:R26"/>
    <mergeCell ref="A1:R1"/>
    <mergeCell ref="A33:G33"/>
  </mergeCells>
  <hyperlinks>
    <hyperlink ref="A33" location="'Input Page'!A1" display="Click to See and Example of the Savings."/>
    <hyperlink ref="F9:L9" location="picture_references" display="Pictures adapted from [1]"/>
    <hyperlink ref="K33" location="'Input Page'!A1" display="Click to INPUT your Company's current computer information."/>
    <hyperlink ref="A33:G33" location="Example_Situation" display="Click to See and Example of the Savings."/>
  </hyperlinks>
  <printOptions gridLines="1"/>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2.xml><?xml version="1.0" encoding="utf-8"?>
<worksheet xmlns="http://schemas.openxmlformats.org/spreadsheetml/2006/main" xmlns:r="http://schemas.openxmlformats.org/officeDocument/2006/relationships">
  <dimension ref="A1:Q34"/>
  <sheetViews>
    <sheetView zoomScalePageLayoutView="0" workbookViewId="0" topLeftCell="A1">
      <selection activeCell="O19" sqref="O19"/>
    </sheetView>
  </sheetViews>
  <sheetFormatPr defaultColWidth="9.140625" defaultRowHeight="15"/>
  <cols>
    <col min="1" max="4" width="9.140625" style="17" customWidth="1"/>
    <col min="5" max="5" width="10.140625" style="17" customWidth="1"/>
    <col min="6" max="6" width="10.28125" style="17" customWidth="1"/>
    <col min="7" max="7" width="10.421875" style="17" customWidth="1"/>
    <col min="8" max="8" width="10.28125" style="17" customWidth="1"/>
    <col min="9" max="16384" width="9.140625" style="17" customWidth="1"/>
  </cols>
  <sheetData>
    <row r="1" spans="1:17" ht="21.75" thickBot="1">
      <c r="A1" s="245" t="s">
        <v>331</v>
      </c>
      <c r="B1" s="246"/>
      <c r="C1" s="246"/>
      <c r="D1" s="246"/>
      <c r="E1" s="246"/>
      <c r="F1" s="246"/>
      <c r="G1" s="246"/>
      <c r="H1" s="246"/>
      <c r="I1" s="246"/>
      <c r="J1" s="246"/>
      <c r="K1" s="246"/>
      <c r="L1" s="246"/>
      <c r="M1" s="246"/>
      <c r="N1" s="246"/>
      <c r="O1" s="246"/>
      <c r="P1" s="246"/>
      <c r="Q1" s="247"/>
    </row>
    <row r="2" spans="1:17" ht="15">
      <c r="A2" s="190"/>
      <c r="B2" s="45"/>
      <c r="C2" s="45"/>
      <c r="D2" s="45"/>
      <c r="E2" s="45"/>
      <c r="F2" s="45"/>
      <c r="G2" s="45"/>
      <c r="H2" s="45"/>
      <c r="I2" s="45"/>
      <c r="J2" s="45"/>
      <c r="K2" s="45"/>
      <c r="L2" s="45"/>
      <c r="M2" s="45"/>
      <c r="N2" s="45"/>
      <c r="O2" s="45"/>
      <c r="P2" s="45"/>
      <c r="Q2" s="191"/>
    </row>
    <row r="3" spans="1:17" ht="15">
      <c r="A3" s="167" t="s">
        <v>332</v>
      </c>
      <c r="B3" s="155"/>
      <c r="C3" s="152"/>
      <c r="D3" s="152"/>
      <c r="E3" s="152"/>
      <c r="F3" s="152"/>
      <c r="G3" s="152"/>
      <c r="H3" s="152"/>
      <c r="I3" s="152"/>
      <c r="J3" s="152"/>
      <c r="K3" s="152"/>
      <c r="L3" s="152"/>
      <c r="M3" s="152"/>
      <c r="N3" s="152"/>
      <c r="O3" s="152"/>
      <c r="P3" s="152"/>
      <c r="Q3" s="153"/>
    </row>
    <row r="4" spans="1:17" ht="15">
      <c r="A4" s="167" t="s">
        <v>333</v>
      </c>
      <c r="B4" s="155"/>
      <c r="C4" s="152"/>
      <c r="D4" s="152"/>
      <c r="E4" s="152"/>
      <c r="F4" s="152"/>
      <c r="G4" s="152"/>
      <c r="H4" s="152"/>
      <c r="I4" s="152"/>
      <c r="J4" s="152"/>
      <c r="K4" s="152"/>
      <c r="L4" s="152"/>
      <c r="M4" s="152"/>
      <c r="N4" s="152"/>
      <c r="O4" s="152"/>
      <c r="P4" s="152"/>
      <c r="Q4" s="153"/>
    </row>
    <row r="5" spans="1:17" ht="15">
      <c r="A5" s="167" t="s">
        <v>334</v>
      </c>
      <c r="B5" s="152"/>
      <c r="C5" s="152"/>
      <c r="D5" s="152"/>
      <c r="E5" s="156"/>
      <c r="F5" s="152"/>
      <c r="G5" s="152"/>
      <c r="H5" s="156"/>
      <c r="I5" s="152"/>
      <c r="J5" s="152"/>
      <c r="K5" s="152"/>
      <c r="L5" s="152"/>
      <c r="M5" s="176" t="s">
        <v>223</v>
      </c>
      <c r="N5" s="177">
        <f>IRR(F15:N15,5)</f>
        <v>0.07603671270769313</v>
      </c>
      <c r="O5" s="152"/>
      <c r="P5" s="152"/>
      <c r="Q5" s="153"/>
    </row>
    <row r="6" spans="1:17" ht="15">
      <c r="A6" s="168" t="s">
        <v>335</v>
      </c>
      <c r="B6" s="152"/>
      <c r="C6" s="157"/>
      <c r="D6" s="152"/>
      <c r="E6" s="152"/>
      <c r="F6" s="157"/>
      <c r="G6" s="152"/>
      <c r="H6" s="152"/>
      <c r="I6" s="152"/>
      <c r="J6" s="152"/>
      <c r="K6" s="152"/>
      <c r="L6" s="152"/>
      <c r="M6" s="152"/>
      <c r="N6" s="152"/>
      <c r="O6" s="152"/>
      <c r="P6" s="152"/>
      <c r="Q6" s="153"/>
    </row>
    <row r="7" spans="1:17" ht="15">
      <c r="A7" s="167" t="s">
        <v>336</v>
      </c>
      <c r="B7" s="152"/>
      <c r="C7" s="152"/>
      <c r="D7" s="157"/>
      <c r="E7" s="152"/>
      <c r="F7" s="152"/>
      <c r="G7" s="152"/>
      <c r="H7" s="152"/>
      <c r="I7" s="157"/>
      <c r="J7" s="152"/>
      <c r="K7" s="152"/>
      <c r="L7" s="152"/>
      <c r="M7" s="152"/>
      <c r="N7" s="152"/>
      <c r="O7" s="152"/>
      <c r="P7" s="152"/>
      <c r="Q7" s="153"/>
    </row>
    <row r="8" spans="1:17" ht="15">
      <c r="A8" s="128" t="s">
        <v>216</v>
      </c>
      <c r="B8" s="152"/>
      <c r="C8" s="152"/>
      <c r="D8" s="157"/>
      <c r="E8" s="152"/>
      <c r="F8" s="152"/>
      <c r="G8" s="157"/>
      <c r="H8" s="152"/>
      <c r="I8" s="152"/>
      <c r="J8" s="152"/>
      <c r="K8" s="152"/>
      <c r="L8" s="152"/>
      <c r="M8" s="152"/>
      <c r="N8" s="152"/>
      <c r="O8" s="152"/>
      <c r="P8" s="152"/>
      <c r="Q8" s="153"/>
    </row>
    <row r="9" spans="1:17" ht="15">
      <c r="A9" s="154"/>
      <c r="B9" s="152"/>
      <c r="C9" s="152"/>
      <c r="D9" s="152"/>
      <c r="E9" s="152"/>
      <c r="F9" s="152"/>
      <c r="G9" s="152"/>
      <c r="H9" s="152"/>
      <c r="I9" s="152"/>
      <c r="J9" s="152"/>
      <c r="K9" s="152"/>
      <c r="L9" s="152"/>
      <c r="M9" s="152"/>
      <c r="N9" s="152"/>
      <c r="O9" s="152"/>
      <c r="P9" s="152"/>
      <c r="Q9" s="153"/>
    </row>
    <row r="10" spans="1:17" ht="15">
      <c r="A10" s="154"/>
      <c r="B10" s="152"/>
      <c r="C10" s="173"/>
      <c r="D10" s="174"/>
      <c r="E10" s="175"/>
      <c r="F10" s="169" t="s">
        <v>70</v>
      </c>
      <c r="G10" s="169" t="s">
        <v>21</v>
      </c>
      <c r="H10" s="169" t="s">
        <v>22</v>
      </c>
      <c r="I10" s="169" t="s">
        <v>23</v>
      </c>
      <c r="J10" s="169" t="s">
        <v>24</v>
      </c>
      <c r="K10" s="169" t="s">
        <v>25</v>
      </c>
      <c r="L10" s="169" t="s">
        <v>26</v>
      </c>
      <c r="M10" s="169" t="s">
        <v>27</v>
      </c>
      <c r="N10" s="169" t="s">
        <v>28</v>
      </c>
      <c r="O10" s="152"/>
      <c r="P10" s="152"/>
      <c r="Q10" s="153"/>
    </row>
    <row r="11" spans="1:17" ht="15">
      <c r="A11" s="154"/>
      <c r="B11" s="152"/>
      <c r="C11" s="170" t="s">
        <v>218</v>
      </c>
      <c r="D11" s="171"/>
      <c r="E11" s="172"/>
      <c r="F11" s="330">
        <v>0</v>
      </c>
      <c r="G11" s="330">
        <v>1053.696</v>
      </c>
      <c r="H11" s="330">
        <v>1074.76992</v>
      </c>
      <c r="I11" s="330">
        <v>1096.2653184</v>
      </c>
      <c r="J11" s="330">
        <v>1118.1906247680001</v>
      </c>
      <c r="K11" s="330">
        <v>1140.5544372633601</v>
      </c>
      <c r="L11" s="330">
        <v>1163.3655260086273</v>
      </c>
      <c r="M11" s="330">
        <v>1186.6328365287998</v>
      </c>
      <c r="N11" s="330">
        <v>1210.3654932593759</v>
      </c>
      <c r="O11" s="152"/>
      <c r="P11" s="152"/>
      <c r="Q11" s="153"/>
    </row>
    <row r="12" spans="1:17" ht="15">
      <c r="A12" s="154"/>
      <c r="B12" s="152"/>
      <c r="C12" s="170" t="s">
        <v>217</v>
      </c>
      <c r="D12" s="171"/>
      <c r="E12" s="172"/>
      <c r="F12" s="330">
        <v>0</v>
      </c>
      <c r="G12" s="330">
        <v>87.80799999999999</v>
      </c>
      <c r="H12" s="330">
        <v>89.56416</v>
      </c>
      <c r="I12" s="330">
        <v>91.3554432</v>
      </c>
      <c r="J12" s="330">
        <v>93.18255206399999</v>
      </c>
      <c r="K12" s="330">
        <v>95.04620310528</v>
      </c>
      <c r="L12" s="330">
        <v>96.9471271673856</v>
      </c>
      <c r="M12" s="330">
        <v>98.88606971073331</v>
      </c>
      <c r="N12" s="330">
        <v>100.86379110494798</v>
      </c>
      <c r="O12" s="152"/>
      <c r="P12" s="152"/>
      <c r="Q12" s="153"/>
    </row>
    <row r="13" spans="1:17" ht="15">
      <c r="A13" s="154"/>
      <c r="B13" s="152"/>
      <c r="C13" s="170" t="s">
        <v>219</v>
      </c>
      <c r="D13" s="171"/>
      <c r="E13" s="172"/>
      <c r="F13" s="330">
        <v>12000</v>
      </c>
      <c r="G13" s="330">
        <v>0</v>
      </c>
      <c r="H13" s="330">
        <v>0</v>
      </c>
      <c r="I13" s="330">
        <v>0</v>
      </c>
      <c r="J13" s="330">
        <v>0</v>
      </c>
      <c r="K13" s="330">
        <v>0</v>
      </c>
      <c r="L13" s="330">
        <v>0</v>
      </c>
      <c r="M13" s="330">
        <v>0</v>
      </c>
      <c r="N13" s="330">
        <v>0</v>
      </c>
      <c r="O13" s="152"/>
      <c r="P13" s="152"/>
      <c r="Q13" s="153"/>
    </row>
    <row r="14" spans="1:17" ht="15">
      <c r="A14" s="154"/>
      <c r="B14" s="152"/>
      <c r="C14" s="170" t="s">
        <v>220</v>
      </c>
      <c r="D14" s="171"/>
      <c r="E14" s="172"/>
      <c r="F14" s="330">
        <v>18000</v>
      </c>
      <c r="G14" s="330">
        <v>0</v>
      </c>
      <c r="H14" s="330">
        <v>0</v>
      </c>
      <c r="I14" s="330">
        <v>0</v>
      </c>
      <c r="J14" s="330">
        <v>0</v>
      </c>
      <c r="K14" s="330">
        <v>0</v>
      </c>
      <c r="L14" s="330">
        <v>0</v>
      </c>
      <c r="M14" s="330">
        <v>0</v>
      </c>
      <c r="N14" s="330">
        <v>0</v>
      </c>
      <c r="O14" s="152"/>
      <c r="P14" s="152"/>
      <c r="Q14" s="153"/>
    </row>
    <row r="15" spans="1:17" ht="15">
      <c r="A15" s="154"/>
      <c r="B15" s="152"/>
      <c r="C15" s="170" t="s">
        <v>221</v>
      </c>
      <c r="D15" s="171"/>
      <c r="E15" s="172"/>
      <c r="F15" s="330">
        <v>-6000</v>
      </c>
      <c r="G15" s="330">
        <v>965.8879999999999</v>
      </c>
      <c r="H15" s="330">
        <v>985.2057599999999</v>
      </c>
      <c r="I15" s="330">
        <v>1004.9098752000001</v>
      </c>
      <c r="J15" s="330">
        <v>1025.0080727040001</v>
      </c>
      <c r="K15" s="330">
        <v>1045.50823415808</v>
      </c>
      <c r="L15" s="330">
        <v>1066.4183988412417</v>
      </c>
      <c r="M15" s="330">
        <v>1087.7467668180664</v>
      </c>
      <c r="N15" s="330">
        <v>1109.501702154428</v>
      </c>
      <c r="O15" s="152"/>
      <c r="P15" s="152"/>
      <c r="Q15" s="153"/>
    </row>
    <row r="16" spans="1:17" ht="15">
      <c r="A16" s="154"/>
      <c r="B16" s="152"/>
      <c r="C16" s="170" t="s">
        <v>222</v>
      </c>
      <c r="D16" s="171"/>
      <c r="E16" s="172"/>
      <c r="F16" s="330">
        <v>-6000</v>
      </c>
      <c r="G16" s="330">
        <v>-5034.112</v>
      </c>
      <c r="H16" s="330">
        <v>-4048.9062400000003</v>
      </c>
      <c r="I16" s="330">
        <v>-3043.9963648000003</v>
      </c>
      <c r="J16" s="330">
        <v>-2018.9882920960001</v>
      </c>
      <c r="K16" s="330">
        <v>-973.48005793792</v>
      </c>
      <c r="L16" s="330">
        <v>92.93834090332166</v>
      </c>
      <c r="M16" s="330">
        <v>1180.685107721388</v>
      </c>
      <c r="N16" s="330">
        <v>2290.186809875816</v>
      </c>
      <c r="O16" s="152"/>
      <c r="P16" s="152"/>
      <c r="Q16" s="153"/>
    </row>
    <row r="17" spans="1:17" ht="15">
      <c r="A17" s="154"/>
      <c r="B17" s="152"/>
      <c r="C17" s="152"/>
      <c r="D17" s="152"/>
      <c r="E17" s="152"/>
      <c r="F17" s="152"/>
      <c r="G17" s="152"/>
      <c r="H17" s="152"/>
      <c r="I17" s="152"/>
      <c r="J17" s="152"/>
      <c r="K17" s="152"/>
      <c r="L17" s="152"/>
      <c r="M17" s="152"/>
      <c r="N17" s="152"/>
      <c r="O17" s="152"/>
      <c r="P17" s="152"/>
      <c r="Q17" s="153"/>
    </row>
    <row r="18" spans="1:17" ht="15">
      <c r="A18" s="154"/>
      <c r="B18" s="152"/>
      <c r="C18" s="152"/>
      <c r="D18" s="152"/>
      <c r="E18" s="152"/>
      <c r="F18" s="152"/>
      <c r="G18" s="152"/>
      <c r="H18" s="152"/>
      <c r="I18" s="152"/>
      <c r="J18" s="152"/>
      <c r="K18" s="152"/>
      <c r="L18" s="152"/>
      <c r="M18" s="152"/>
      <c r="N18" s="152"/>
      <c r="O18" s="152"/>
      <c r="P18" s="152"/>
      <c r="Q18" s="153"/>
    </row>
    <row r="19" spans="1:17" ht="15">
      <c r="A19" s="154"/>
      <c r="B19" s="152"/>
      <c r="C19" s="152"/>
      <c r="D19" s="152"/>
      <c r="E19" s="152"/>
      <c r="F19" s="152"/>
      <c r="G19" s="152"/>
      <c r="H19" s="152"/>
      <c r="I19" s="152"/>
      <c r="J19" s="152"/>
      <c r="K19" s="152"/>
      <c r="L19" s="152"/>
      <c r="M19" s="152"/>
      <c r="N19" s="152"/>
      <c r="O19" s="152"/>
      <c r="P19" s="152"/>
      <c r="Q19" s="153"/>
    </row>
    <row r="20" spans="1:17" ht="15">
      <c r="A20" s="154"/>
      <c r="B20" s="152"/>
      <c r="C20" s="152"/>
      <c r="D20" s="152"/>
      <c r="E20" s="152"/>
      <c r="F20" s="152"/>
      <c r="G20" s="152"/>
      <c r="H20" s="152"/>
      <c r="I20" s="152"/>
      <c r="J20" s="152"/>
      <c r="K20" s="152"/>
      <c r="L20" s="152"/>
      <c r="M20" s="152"/>
      <c r="N20" s="152"/>
      <c r="O20" s="152"/>
      <c r="P20" s="152"/>
      <c r="Q20" s="153"/>
    </row>
    <row r="21" spans="1:17" ht="15">
      <c r="A21" s="154"/>
      <c r="B21" s="152"/>
      <c r="C21" s="152"/>
      <c r="D21" s="152"/>
      <c r="E21" s="152"/>
      <c r="F21" s="152"/>
      <c r="G21" s="152"/>
      <c r="H21" s="152"/>
      <c r="I21" s="152"/>
      <c r="J21" s="152"/>
      <c r="K21" s="152"/>
      <c r="L21" s="152"/>
      <c r="M21" s="152"/>
      <c r="N21" s="152"/>
      <c r="O21" s="152"/>
      <c r="P21" s="152"/>
      <c r="Q21" s="153"/>
    </row>
    <row r="22" spans="1:17" ht="15">
      <c r="A22" s="154"/>
      <c r="B22" s="152"/>
      <c r="C22" s="152"/>
      <c r="D22" s="152"/>
      <c r="E22" s="152"/>
      <c r="F22" s="152"/>
      <c r="G22" s="152"/>
      <c r="H22" s="152"/>
      <c r="I22" s="152"/>
      <c r="J22" s="152"/>
      <c r="K22" s="152"/>
      <c r="L22" s="152"/>
      <c r="M22" s="152"/>
      <c r="N22" s="152"/>
      <c r="O22" s="152"/>
      <c r="P22" s="152"/>
      <c r="Q22" s="153"/>
    </row>
    <row r="23" spans="1:17" ht="15">
      <c r="A23" s="154"/>
      <c r="B23" s="152"/>
      <c r="C23" s="152"/>
      <c r="D23" s="152"/>
      <c r="E23" s="152"/>
      <c r="F23" s="152"/>
      <c r="G23" s="152"/>
      <c r="H23" s="152"/>
      <c r="I23" s="152"/>
      <c r="J23" s="152"/>
      <c r="K23" s="152"/>
      <c r="L23" s="152"/>
      <c r="M23" s="152"/>
      <c r="N23" s="152"/>
      <c r="O23" s="152"/>
      <c r="P23" s="152"/>
      <c r="Q23" s="153"/>
    </row>
    <row r="24" spans="1:17" ht="15">
      <c r="A24" s="154"/>
      <c r="B24" s="152"/>
      <c r="C24" s="152"/>
      <c r="D24" s="152"/>
      <c r="E24" s="152"/>
      <c r="F24" s="152"/>
      <c r="G24" s="152"/>
      <c r="H24" s="152"/>
      <c r="I24" s="152"/>
      <c r="J24" s="152"/>
      <c r="K24" s="152"/>
      <c r="L24" s="152"/>
      <c r="M24" s="152"/>
      <c r="N24" s="152"/>
      <c r="O24" s="152"/>
      <c r="P24" s="152"/>
      <c r="Q24" s="153"/>
    </row>
    <row r="25" spans="1:17" ht="15">
      <c r="A25" s="154"/>
      <c r="B25" s="152"/>
      <c r="C25" s="152"/>
      <c r="D25" s="152"/>
      <c r="E25" s="152"/>
      <c r="F25" s="152"/>
      <c r="G25" s="152"/>
      <c r="H25" s="152"/>
      <c r="I25" s="152"/>
      <c r="J25" s="152"/>
      <c r="K25" s="152"/>
      <c r="L25" s="152"/>
      <c r="M25" s="152"/>
      <c r="N25" s="152"/>
      <c r="O25" s="152"/>
      <c r="P25" s="152"/>
      <c r="Q25" s="153"/>
    </row>
    <row r="26" spans="1:17" ht="15">
      <c r="A26" s="154"/>
      <c r="B26" s="152"/>
      <c r="C26" s="152"/>
      <c r="D26" s="152"/>
      <c r="E26" s="152"/>
      <c r="F26" s="152"/>
      <c r="G26" s="152"/>
      <c r="H26" s="152"/>
      <c r="I26" s="152"/>
      <c r="J26" s="152"/>
      <c r="K26" s="152"/>
      <c r="L26" s="152"/>
      <c r="M26" s="152"/>
      <c r="N26" s="152"/>
      <c r="O26" s="152"/>
      <c r="P26" s="152"/>
      <c r="Q26" s="153"/>
    </row>
    <row r="27" spans="1:17" ht="15">
      <c r="A27" s="154"/>
      <c r="B27" s="152"/>
      <c r="C27" s="152"/>
      <c r="D27" s="152"/>
      <c r="E27" s="152"/>
      <c r="F27" s="152"/>
      <c r="G27" s="152"/>
      <c r="H27" s="152"/>
      <c r="I27" s="152"/>
      <c r="J27" s="152"/>
      <c r="K27" s="152"/>
      <c r="L27" s="152"/>
      <c r="M27" s="152"/>
      <c r="N27" s="152"/>
      <c r="O27" s="152"/>
      <c r="P27" s="152"/>
      <c r="Q27" s="153"/>
    </row>
    <row r="28" spans="1:17" ht="15">
      <c r="A28" s="154"/>
      <c r="B28" s="152"/>
      <c r="C28" s="152"/>
      <c r="D28" s="152"/>
      <c r="E28" s="152"/>
      <c r="F28" s="152"/>
      <c r="G28" s="152"/>
      <c r="H28" s="152"/>
      <c r="I28" s="152"/>
      <c r="J28" s="152"/>
      <c r="K28" s="152"/>
      <c r="L28" s="152"/>
      <c r="M28" s="152"/>
      <c r="N28" s="152"/>
      <c r="O28" s="152"/>
      <c r="P28" s="152"/>
      <c r="Q28" s="153"/>
    </row>
    <row r="29" spans="1:17" ht="15.75" thickBot="1">
      <c r="A29" s="154"/>
      <c r="B29" s="152"/>
      <c r="C29" s="152"/>
      <c r="D29" s="152"/>
      <c r="E29" s="152"/>
      <c r="F29" s="152"/>
      <c r="G29" s="152"/>
      <c r="H29" s="152"/>
      <c r="I29" s="152"/>
      <c r="J29" s="152"/>
      <c r="K29" s="152"/>
      <c r="L29" s="152"/>
      <c r="M29" s="152"/>
      <c r="N29" s="152"/>
      <c r="O29" s="152"/>
      <c r="P29" s="152"/>
      <c r="Q29" s="153"/>
    </row>
    <row r="30" spans="1:17" ht="15">
      <c r="A30" s="154"/>
      <c r="B30" s="152"/>
      <c r="C30" s="152"/>
      <c r="D30" s="152"/>
      <c r="E30" s="152"/>
      <c r="F30" s="152"/>
      <c r="G30" s="152"/>
      <c r="H30" s="152"/>
      <c r="I30" s="152"/>
      <c r="J30" s="152"/>
      <c r="K30" s="158"/>
      <c r="L30" s="159"/>
      <c r="M30" s="159"/>
      <c r="N30" s="159"/>
      <c r="O30" s="159"/>
      <c r="P30" s="159"/>
      <c r="Q30" s="160"/>
    </row>
    <row r="31" spans="1:17" ht="15">
      <c r="A31" s="154"/>
      <c r="B31" s="152"/>
      <c r="C31" s="152"/>
      <c r="D31" s="152"/>
      <c r="E31" s="152"/>
      <c r="F31" s="152"/>
      <c r="G31" s="152"/>
      <c r="H31" s="152"/>
      <c r="I31" s="152"/>
      <c r="J31" s="152"/>
      <c r="K31" s="242" t="s">
        <v>337</v>
      </c>
      <c r="L31" s="243"/>
      <c r="M31" s="243"/>
      <c r="N31" s="243"/>
      <c r="O31" s="243"/>
      <c r="P31" s="243"/>
      <c r="Q31" s="244"/>
    </row>
    <row r="32" spans="1:17" ht="15">
      <c r="A32" s="154"/>
      <c r="B32" s="152"/>
      <c r="C32" s="152"/>
      <c r="D32" s="152"/>
      <c r="E32" s="152"/>
      <c r="F32" s="152"/>
      <c r="G32" s="152"/>
      <c r="H32" s="152"/>
      <c r="I32" s="152"/>
      <c r="J32" s="152"/>
      <c r="K32" s="161"/>
      <c r="L32" s="162"/>
      <c r="M32" s="162"/>
      <c r="N32" s="162"/>
      <c r="O32" s="162"/>
      <c r="P32" s="162"/>
      <c r="Q32" s="163"/>
    </row>
    <row r="33" spans="1:17" ht="15">
      <c r="A33" s="154"/>
      <c r="B33" s="152"/>
      <c r="C33" s="152"/>
      <c r="D33" s="152"/>
      <c r="E33" s="152" t="s">
        <v>338</v>
      </c>
      <c r="F33" s="152"/>
      <c r="G33" s="152"/>
      <c r="H33" s="152"/>
      <c r="I33" s="152"/>
      <c r="J33" s="152"/>
      <c r="K33" s="242" t="s">
        <v>182</v>
      </c>
      <c r="L33" s="243"/>
      <c r="M33" s="243"/>
      <c r="N33" s="243"/>
      <c r="O33" s="243"/>
      <c r="P33" s="243"/>
      <c r="Q33" s="244"/>
    </row>
    <row r="34" spans="1:17" ht="15.75" thickBot="1">
      <c r="A34" s="19"/>
      <c r="B34" s="20"/>
      <c r="C34" s="20"/>
      <c r="D34" s="20"/>
      <c r="E34" s="20"/>
      <c r="F34" s="20"/>
      <c r="G34" s="20"/>
      <c r="H34" s="20"/>
      <c r="I34" s="20"/>
      <c r="J34" s="20"/>
      <c r="K34" s="164"/>
      <c r="L34" s="165"/>
      <c r="M34" s="165"/>
      <c r="N34" s="165"/>
      <c r="O34" s="165"/>
      <c r="P34" s="165"/>
      <c r="Q34" s="166"/>
    </row>
  </sheetData>
  <sheetProtection/>
  <mergeCells count="3">
    <mergeCell ref="A1:Q1"/>
    <mergeCell ref="K31:Q31"/>
    <mergeCell ref="K33:Q33"/>
  </mergeCells>
  <hyperlinks>
    <hyperlink ref="K33" location="'Input Page'!A1" display="Click to INPUT your Company's current computer information."/>
    <hyperlink ref="K31" location="Introduction" display="Click to go back to the Introduction"/>
  </hyperlinks>
  <printOptions/>
  <pageMargins left="0.7" right="0.7" top="0.75" bottom="0.75" header="0.3" footer="0.3"/>
  <pageSetup horizontalDpi="600" verticalDpi="600" orientation="landscape" paperSize="5" r:id="rId2"/>
  <headerFooter>
    <oddHeader>&amp;CReplacing Desktops with Energy Efficient Laptops</oddHeader>
  </headerFooter>
  <drawing r:id="rId1"/>
</worksheet>
</file>

<file path=xl/worksheets/sheet3.xml><?xml version="1.0" encoding="utf-8"?>
<worksheet xmlns="http://schemas.openxmlformats.org/spreadsheetml/2006/main" xmlns:r="http://schemas.openxmlformats.org/officeDocument/2006/relationships">
  <dimension ref="A1:K56"/>
  <sheetViews>
    <sheetView zoomScale="90" zoomScaleNormal="90" zoomScalePageLayoutView="0" workbookViewId="0" topLeftCell="A1">
      <selection activeCell="D24" sqref="D24:E24"/>
    </sheetView>
  </sheetViews>
  <sheetFormatPr defaultColWidth="9.140625" defaultRowHeight="15"/>
  <cols>
    <col min="1" max="1" width="73.8515625" style="4" customWidth="1"/>
    <col min="2" max="2" width="9.140625" style="4" customWidth="1"/>
    <col min="3" max="3" width="12.57421875" style="4" customWidth="1"/>
    <col min="4" max="9" width="9.140625" style="17" customWidth="1"/>
    <col min="10" max="10" width="10.00390625" style="17" customWidth="1"/>
    <col min="11" max="22" width="9.140625" style="17" customWidth="1"/>
    <col min="23" max="16384" width="9.140625" style="4" customWidth="1"/>
  </cols>
  <sheetData>
    <row r="1" spans="1:11" ht="21.75" thickBot="1">
      <c r="A1" s="254" t="s">
        <v>0</v>
      </c>
      <c r="B1" s="255"/>
      <c r="C1" s="256"/>
      <c r="D1" s="123"/>
      <c r="E1" s="123"/>
      <c r="F1" s="123"/>
      <c r="G1" s="123"/>
      <c r="H1" s="123"/>
      <c r="I1" s="123"/>
      <c r="J1" s="123"/>
      <c r="K1" s="16"/>
    </row>
    <row r="2" spans="1:11" ht="15.75" thickBot="1">
      <c r="A2" s="79"/>
      <c r="B2" s="80"/>
      <c r="C2" s="91"/>
      <c r="D2" s="123"/>
      <c r="E2" s="123"/>
      <c r="F2" s="123"/>
      <c r="G2" s="123"/>
      <c r="H2" s="123"/>
      <c r="I2" s="123"/>
      <c r="J2" s="123"/>
      <c r="K2" s="16"/>
    </row>
    <row r="3" spans="1:11" ht="15.75" thickBot="1">
      <c r="A3" s="260" t="s">
        <v>89</v>
      </c>
      <c r="B3" s="261"/>
      <c r="C3" s="262"/>
      <c r="D3" s="123"/>
      <c r="E3" s="123"/>
      <c r="F3" s="123"/>
      <c r="G3" s="123"/>
      <c r="H3" s="123"/>
      <c r="I3" s="123"/>
      <c r="J3" s="123"/>
      <c r="K3" s="16"/>
    </row>
    <row r="4" spans="1:11" ht="15">
      <c r="A4" s="81" t="s">
        <v>90</v>
      </c>
      <c r="B4" s="36">
        <v>50</v>
      </c>
      <c r="C4" s="92" t="s">
        <v>106</v>
      </c>
      <c r="D4" s="123"/>
      <c r="E4" s="123"/>
      <c r="F4" s="123"/>
      <c r="G4" s="123"/>
      <c r="H4" s="123"/>
      <c r="I4" s="123"/>
      <c r="J4" s="123"/>
      <c r="K4" s="16"/>
    </row>
    <row r="5" spans="1:11" ht="15">
      <c r="A5" s="82" t="s">
        <v>64</v>
      </c>
      <c r="B5" s="1">
        <v>25</v>
      </c>
      <c r="C5" s="93" t="s">
        <v>65</v>
      </c>
      <c r="D5" s="266" t="s">
        <v>241</v>
      </c>
      <c r="E5" s="266"/>
      <c r="F5" s="266"/>
      <c r="G5" s="266"/>
      <c r="H5" s="266"/>
      <c r="I5" s="266"/>
      <c r="J5" s="123"/>
      <c r="K5" s="16"/>
    </row>
    <row r="6" spans="1:11" ht="15">
      <c r="A6" s="83" t="s">
        <v>327</v>
      </c>
      <c r="B6" s="3">
        <v>40</v>
      </c>
      <c r="C6" s="94" t="s">
        <v>66</v>
      </c>
      <c r="D6" s="69" t="s">
        <v>329</v>
      </c>
      <c r="E6" s="70"/>
      <c r="F6" s="70"/>
      <c r="G6" s="70"/>
      <c r="H6" s="70"/>
      <c r="I6" s="70"/>
      <c r="J6" s="123"/>
      <c r="K6" s="16"/>
    </row>
    <row r="7" spans="1:11" ht="15">
      <c r="A7" s="83" t="s">
        <v>224</v>
      </c>
      <c r="B7" s="3">
        <v>4</v>
      </c>
      <c r="C7" s="94" t="s">
        <v>20</v>
      </c>
      <c r="D7" s="248" t="s">
        <v>233</v>
      </c>
      <c r="E7" s="250"/>
      <c r="F7" s="250"/>
      <c r="G7" s="250"/>
      <c r="H7" s="250"/>
      <c r="I7" s="123"/>
      <c r="J7" s="123"/>
      <c r="K7" s="16"/>
    </row>
    <row r="8" spans="1:11" ht="15.75" thickBot="1">
      <c r="A8" s="145" t="s">
        <v>225</v>
      </c>
      <c r="B8" s="143">
        <v>50</v>
      </c>
      <c r="C8" s="146" t="s">
        <v>65</v>
      </c>
      <c r="D8" s="4"/>
      <c r="E8" s="4"/>
      <c r="F8" s="4"/>
      <c r="G8" s="4"/>
      <c r="H8" s="4"/>
      <c r="I8" s="4"/>
      <c r="J8" s="4"/>
      <c r="K8" s="16"/>
    </row>
    <row r="9" spans="1:11" ht="15.75" thickBot="1">
      <c r="A9" s="125"/>
      <c r="B9" s="123"/>
      <c r="C9" s="124"/>
      <c r="D9" s="4"/>
      <c r="E9" s="4"/>
      <c r="F9" s="4"/>
      <c r="G9" s="4"/>
      <c r="H9" s="4"/>
      <c r="I9" s="4"/>
      <c r="J9" s="4"/>
      <c r="K9" s="16"/>
    </row>
    <row r="10" spans="1:11" ht="15.75" thickBot="1">
      <c r="A10" s="257" t="s">
        <v>40</v>
      </c>
      <c r="B10" s="258"/>
      <c r="C10" s="259"/>
      <c r="D10" s="123"/>
      <c r="E10" s="123"/>
      <c r="F10" s="123"/>
      <c r="G10" s="123"/>
      <c r="H10" s="123"/>
      <c r="I10" s="123"/>
      <c r="J10" s="123"/>
      <c r="K10" s="16"/>
    </row>
    <row r="11" spans="1:11" ht="15">
      <c r="A11" s="84" t="s">
        <v>14</v>
      </c>
      <c r="B11" s="2">
        <v>1500</v>
      </c>
      <c r="C11" s="95" t="s">
        <v>1</v>
      </c>
      <c r="D11" s="250" t="s">
        <v>123</v>
      </c>
      <c r="E11" s="250"/>
      <c r="F11" s="250"/>
      <c r="G11" s="250"/>
      <c r="H11" s="250"/>
      <c r="I11" s="250"/>
      <c r="J11" s="123"/>
      <c r="K11" s="16"/>
    </row>
    <row r="12" spans="1:11" ht="15">
      <c r="A12" s="85" t="s">
        <v>15</v>
      </c>
      <c r="B12" s="1">
        <v>12</v>
      </c>
      <c r="C12" s="96" t="s">
        <v>2</v>
      </c>
      <c r="D12" s="123"/>
      <c r="E12" s="123"/>
      <c r="F12" s="123"/>
      <c r="G12" s="123"/>
      <c r="H12" s="123"/>
      <c r="I12" s="123"/>
      <c r="J12" s="123"/>
      <c r="K12" s="16"/>
    </row>
    <row r="13" spans="1:11" ht="15">
      <c r="A13" s="85" t="s">
        <v>176</v>
      </c>
      <c r="B13" s="1">
        <v>0</v>
      </c>
      <c r="C13" s="96" t="s">
        <v>3</v>
      </c>
      <c r="D13" s="178"/>
      <c r="E13" s="178"/>
      <c r="F13" s="178"/>
      <c r="G13" s="123"/>
      <c r="H13" s="123"/>
      <c r="I13" s="123"/>
      <c r="J13" s="123"/>
      <c r="K13" s="16"/>
    </row>
    <row r="14" spans="1:11" ht="15">
      <c r="A14" s="85" t="s">
        <v>174</v>
      </c>
      <c r="B14" s="1">
        <v>16</v>
      </c>
      <c r="C14" s="209" t="s">
        <v>3</v>
      </c>
      <c r="D14" s="178"/>
      <c r="E14" s="178"/>
      <c r="F14" s="178"/>
      <c r="G14" s="123"/>
      <c r="H14" s="123"/>
      <c r="I14" s="123"/>
      <c r="J14" s="123"/>
      <c r="K14" s="16"/>
    </row>
    <row r="15" spans="1:11" ht="15">
      <c r="A15" s="85" t="s">
        <v>175</v>
      </c>
      <c r="B15" s="1">
        <v>7</v>
      </c>
      <c r="C15" s="209" t="s">
        <v>4</v>
      </c>
      <c r="D15" s="210"/>
      <c r="E15" s="210"/>
      <c r="F15" s="210"/>
      <c r="G15" s="123"/>
      <c r="H15" s="123"/>
      <c r="I15" s="123"/>
      <c r="J15" s="123"/>
      <c r="K15" s="16"/>
    </row>
    <row r="16" spans="1:11" ht="15">
      <c r="A16" s="86" t="s">
        <v>11</v>
      </c>
      <c r="B16" s="1">
        <v>40</v>
      </c>
      <c r="C16" s="209" t="s">
        <v>12</v>
      </c>
      <c r="D16" s="250" t="s">
        <v>87</v>
      </c>
      <c r="E16" s="250"/>
      <c r="F16" s="210"/>
      <c r="G16" s="123"/>
      <c r="H16" s="123"/>
      <c r="I16" s="123"/>
      <c r="J16" s="123"/>
      <c r="K16" s="16"/>
    </row>
    <row r="17" spans="1:11" ht="15.75" thickBot="1">
      <c r="A17" s="147" t="s">
        <v>13</v>
      </c>
      <c r="B17" s="1">
        <v>3</v>
      </c>
      <c r="C17" s="209" t="s">
        <v>12</v>
      </c>
      <c r="D17" s="250" t="s">
        <v>87</v>
      </c>
      <c r="E17" s="250"/>
      <c r="F17" s="210"/>
      <c r="G17" s="123"/>
      <c r="H17" s="123"/>
      <c r="I17" s="123"/>
      <c r="J17" s="123"/>
      <c r="K17" s="16"/>
    </row>
    <row r="18" spans="1:11" ht="15.75" thickBot="1">
      <c r="A18" s="87"/>
      <c r="B18" s="123"/>
      <c r="C18" s="124"/>
      <c r="D18" s="178"/>
      <c r="E18" s="178"/>
      <c r="F18" s="178"/>
      <c r="G18" s="123"/>
      <c r="H18" s="123"/>
      <c r="I18" s="123"/>
      <c r="J18" s="123"/>
      <c r="K18" s="16"/>
    </row>
    <row r="19" spans="1:11" ht="15.75" thickBot="1">
      <c r="A19" s="263" t="s">
        <v>5</v>
      </c>
      <c r="B19" s="264"/>
      <c r="C19" s="265"/>
      <c r="D19" s="123"/>
      <c r="E19" s="123"/>
      <c r="F19" s="123"/>
      <c r="G19" s="123"/>
      <c r="H19" s="123"/>
      <c r="I19" s="123"/>
      <c r="J19" s="123"/>
      <c r="K19" s="16"/>
    </row>
    <row r="20" spans="1:11" ht="15">
      <c r="A20" s="88" t="s">
        <v>16</v>
      </c>
      <c r="B20" s="1">
        <v>2</v>
      </c>
      <c r="C20" s="97" t="s">
        <v>7</v>
      </c>
      <c r="D20" s="123"/>
      <c r="E20" s="123"/>
      <c r="F20" s="123"/>
      <c r="G20" s="123"/>
      <c r="H20" s="123"/>
      <c r="I20" s="123"/>
      <c r="J20" s="123"/>
      <c r="K20" s="16"/>
    </row>
    <row r="21" spans="1:11" ht="15">
      <c r="A21" s="89" t="s">
        <v>6</v>
      </c>
      <c r="B21" s="2">
        <v>4000</v>
      </c>
      <c r="C21" s="98" t="s">
        <v>1</v>
      </c>
      <c r="D21" s="208" t="s">
        <v>328</v>
      </c>
      <c r="E21"/>
      <c r="F21"/>
      <c r="G21"/>
      <c r="H21"/>
      <c r="I21"/>
      <c r="J21"/>
      <c r="K21" s="16"/>
    </row>
    <row r="22" spans="1:11" ht="15">
      <c r="A22" s="90" t="s">
        <v>201</v>
      </c>
      <c r="B22" s="3">
        <v>2</v>
      </c>
      <c r="C22" s="99" t="s">
        <v>17</v>
      </c>
      <c r="D22" s="123"/>
      <c r="E22" s="123"/>
      <c r="F22" s="123"/>
      <c r="G22" s="123"/>
      <c r="H22" s="123"/>
      <c r="I22" s="123"/>
      <c r="J22" s="123"/>
      <c r="K22" s="16"/>
    </row>
    <row r="23" spans="1:11" ht="15">
      <c r="A23" s="90" t="s">
        <v>202</v>
      </c>
      <c r="B23" s="3">
        <v>100</v>
      </c>
      <c r="C23" s="99" t="s">
        <v>1</v>
      </c>
      <c r="D23" s="208" t="s">
        <v>242</v>
      </c>
      <c r="E23" s="123"/>
      <c r="F23" s="123"/>
      <c r="G23" s="123"/>
      <c r="H23" s="123"/>
      <c r="I23" s="123"/>
      <c r="J23" s="123"/>
      <c r="K23" s="16"/>
    </row>
    <row r="24" spans="1:11" ht="15">
      <c r="A24" s="90" t="s">
        <v>11</v>
      </c>
      <c r="B24" s="3">
        <v>15</v>
      </c>
      <c r="C24" s="99" t="s">
        <v>12</v>
      </c>
      <c r="D24" s="248" t="s">
        <v>87</v>
      </c>
      <c r="E24" s="249"/>
      <c r="F24" s="210"/>
      <c r="G24" s="123"/>
      <c r="H24" s="123"/>
      <c r="I24" s="123"/>
      <c r="J24" s="123"/>
      <c r="K24" s="16"/>
    </row>
    <row r="25" spans="1:11" ht="15.75" thickBot="1">
      <c r="A25" s="142" t="s">
        <v>13</v>
      </c>
      <c r="B25" s="143">
        <v>1</v>
      </c>
      <c r="C25" s="144" t="s">
        <v>12</v>
      </c>
      <c r="D25" s="248" t="s">
        <v>87</v>
      </c>
      <c r="E25" s="249"/>
      <c r="F25" s="210"/>
      <c r="G25" s="123"/>
      <c r="H25" s="123"/>
      <c r="I25" s="123"/>
      <c r="J25" s="123"/>
      <c r="K25" s="16"/>
    </row>
    <row r="26" spans="1:11" ht="15.75" thickBot="1">
      <c r="A26" s="125"/>
      <c r="B26" s="123"/>
      <c r="C26" s="124"/>
      <c r="D26" s="210"/>
      <c r="E26" s="210"/>
      <c r="F26" s="210"/>
      <c r="G26" s="123"/>
      <c r="H26" s="123"/>
      <c r="I26" s="123"/>
      <c r="J26" s="123"/>
      <c r="K26" s="16"/>
    </row>
    <row r="27" spans="1:11" ht="15.75" thickBot="1">
      <c r="A27" s="251" t="s">
        <v>8</v>
      </c>
      <c r="B27" s="252"/>
      <c r="C27" s="253"/>
      <c r="D27" s="123"/>
      <c r="E27" s="123"/>
      <c r="F27" s="123"/>
      <c r="G27" s="123"/>
      <c r="H27" s="123"/>
      <c r="I27" s="123"/>
      <c r="J27" s="123"/>
      <c r="K27" s="16"/>
    </row>
    <row r="28" spans="1:11" ht="15.75" thickBot="1">
      <c r="A28" s="120"/>
      <c r="B28" s="121"/>
      <c r="C28" s="122"/>
      <c r="D28" s="123"/>
      <c r="E28" s="123"/>
      <c r="F28" s="123"/>
      <c r="G28" s="123"/>
      <c r="H28" s="123"/>
      <c r="I28" s="123"/>
      <c r="J28" s="123"/>
      <c r="K28" s="16"/>
    </row>
    <row r="29" spans="1:11" ht="15.75" thickBot="1">
      <c r="A29" s="251" t="s">
        <v>9</v>
      </c>
      <c r="B29" s="252"/>
      <c r="C29" s="253"/>
      <c r="D29" s="123"/>
      <c r="E29" s="123"/>
      <c r="F29" s="123"/>
      <c r="G29" s="123"/>
      <c r="H29" s="123"/>
      <c r="I29" s="123"/>
      <c r="J29" s="123"/>
      <c r="K29" s="16"/>
    </row>
    <row r="30" spans="1:11" ht="15.75" thickBot="1">
      <c r="A30" s="120"/>
      <c r="B30" s="121"/>
      <c r="C30" s="122"/>
      <c r="D30" s="123"/>
      <c r="E30" s="123"/>
      <c r="F30" s="123"/>
      <c r="G30" s="123"/>
      <c r="H30" s="123"/>
      <c r="I30" s="123"/>
      <c r="J30" s="123"/>
      <c r="K30" s="16"/>
    </row>
    <row r="31" spans="1:11" ht="15.75" thickBot="1">
      <c r="A31" s="251" t="s">
        <v>10</v>
      </c>
      <c r="B31" s="252"/>
      <c r="C31" s="253"/>
      <c r="D31" s="123"/>
      <c r="E31" s="123"/>
      <c r="F31" s="123"/>
      <c r="G31" s="123"/>
      <c r="H31" s="123"/>
      <c r="I31" s="123"/>
      <c r="J31" s="123"/>
      <c r="K31" s="16"/>
    </row>
    <row r="32" spans="1:11" s="17" customFormat="1" ht="15">
      <c r="A32" s="148"/>
      <c r="B32" s="148"/>
      <c r="C32" s="148"/>
      <c r="D32" s="123"/>
      <c r="E32" s="123"/>
      <c r="F32" s="123"/>
      <c r="G32" s="123"/>
      <c r="H32" s="123"/>
      <c r="I32" s="123"/>
      <c r="J32" s="123"/>
      <c r="K32" s="16"/>
    </row>
    <row r="33" spans="1:11" s="17" customFormat="1" ht="15">
      <c r="A33" s="123"/>
      <c r="B33" s="123"/>
      <c r="C33" s="123"/>
      <c r="D33" s="123"/>
      <c r="E33" s="123"/>
      <c r="F33" s="123"/>
      <c r="G33" s="123"/>
      <c r="H33" s="123"/>
      <c r="I33" s="123"/>
      <c r="J33" s="123"/>
      <c r="K33" s="16"/>
    </row>
    <row r="34" spans="5:11" s="17" customFormat="1" ht="15">
      <c r="E34" s="16"/>
      <c r="F34" s="16"/>
      <c r="G34" s="16"/>
      <c r="H34" s="16"/>
      <c r="I34" s="16"/>
      <c r="J34" s="16"/>
      <c r="K34" s="16"/>
    </row>
    <row r="35" spans="5:11" s="17" customFormat="1" ht="15">
      <c r="E35" s="16"/>
      <c r="F35" s="16"/>
      <c r="G35" s="16"/>
      <c r="H35" s="16"/>
      <c r="I35" s="16"/>
      <c r="J35" s="16"/>
      <c r="K35" s="16"/>
    </row>
    <row r="36" s="17" customFormat="1" ht="15"/>
    <row r="37" s="17" customFormat="1" ht="15"/>
    <row r="38" s="17" customFormat="1" ht="15"/>
    <row r="39" s="17" customFormat="1" ht="15"/>
    <row r="40" s="17" customFormat="1" ht="15"/>
    <row r="41" s="17" customFormat="1" ht="15"/>
    <row r="42" s="17" customFormat="1" ht="15"/>
    <row r="43" s="17" customFormat="1" ht="15"/>
    <row r="44" s="17" customFormat="1" ht="15"/>
    <row r="45" s="17" customFormat="1" ht="15"/>
    <row r="46" s="17" customFormat="1" ht="15"/>
    <row r="47" s="17" customFormat="1" ht="15"/>
    <row r="48" s="17" customFormat="1" ht="15"/>
    <row r="49" s="17" customFormat="1" ht="15"/>
    <row r="50" s="17" customFormat="1" ht="15"/>
    <row r="51" s="17" customFormat="1" ht="15"/>
    <row r="52" s="17" customFormat="1" ht="15"/>
    <row r="53" s="17" customFormat="1" ht="15"/>
    <row r="54" s="17" customFormat="1" ht="15"/>
    <row r="55" spans="1:3" s="17" customFormat="1" ht="15">
      <c r="A55" s="4"/>
      <c r="B55" s="4"/>
      <c r="C55" s="4"/>
    </row>
    <row r="56" spans="1:3" s="17" customFormat="1" ht="15">
      <c r="A56" s="4"/>
      <c r="B56" s="4"/>
      <c r="C56" s="4"/>
    </row>
  </sheetData>
  <sheetProtection/>
  <mergeCells count="14">
    <mergeCell ref="A31:C31"/>
    <mergeCell ref="D11:I11"/>
    <mergeCell ref="A1:C1"/>
    <mergeCell ref="A10:C10"/>
    <mergeCell ref="A3:C3"/>
    <mergeCell ref="A19:C19"/>
    <mergeCell ref="D5:I5"/>
    <mergeCell ref="D7:H7"/>
    <mergeCell ref="D25:E25"/>
    <mergeCell ref="D16:E16"/>
    <mergeCell ref="D17:E17"/>
    <mergeCell ref="D24:E24"/>
    <mergeCell ref="A27:C27"/>
    <mergeCell ref="A29:C29"/>
  </mergeCells>
  <hyperlinks>
    <hyperlink ref="A29" location="'Projected Savings'!A1" display="Click here to see your projected savings"/>
    <hyperlink ref="A27" location="'Executive Summary'!A1" display="Click here to see a Summary of your Savings"/>
    <hyperlink ref="A31" location="'Assumptions And References'!A1" display="Click here to see the assumptions and references"/>
    <hyperlink ref="D11" location="'Additional Information'!A13" display="Click here for a list of manufacturers websites to get prices"/>
    <hyperlink ref="D11:I11" location="avg_desktop_price_recommended" display="Click here if unsure of current PC cost"/>
    <hyperlink ref="D7" location="'Assumptions And References'!A57" display="Click here to see when this cost comes into effect"/>
    <hyperlink ref="D7:H7" location="expliantion_IT_costs" display="Click here to see when this cost comes into effect"/>
    <hyperlink ref="D5:I5" location="explanation_value_of_work" display="Click here to understand how this affects your company"/>
    <hyperlink ref="D16" location="how_to_find_W" display="How to find this?"/>
    <hyperlink ref="D17" location="how_to_find_W" display="How to find this?"/>
    <hyperlink ref="D24" location="how_to_find_W" display="How to find this?"/>
    <hyperlink ref="D25" location="how_to_find_W" display="How to find this?"/>
    <hyperlink ref="D21" location="table_of_computers" display="Click here for a list of some green laptops and docking stations"/>
    <hyperlink ref="D23" location="table_of_computers" display="Click here for a list of possible docking station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95"/>
  <sheetViews>
    <sheetView zoomScalePageLayoutView="0" workbookViewId="0" topLeftCell="A16">
      <selection activeCell="A1" sqref="A1:Q1"/>
    </sheetView>
  </sheetViews>
  <sheetFormatPr defaultColWidth="9.140625" defaultRowHeight="15"/>
  <cols>
    <col min="1" max="1" width="24.28125" style="17" customWidth="1"/>
    <col min="2" max="2" width="8.8515625" style="17" bestFit="1" customWidth="1"/>
    <col min="3" max="14" width="9.140625" style="17" customWidth="1"/>
    <col min="15" max="16" width="9.140625" style="16" customWidth="1"/>
    <col min="17" max="16384" width="9.140625" style="17" customWidth="1"/>
  </cols>
  <sheetData>
    <row r="1" spans="1:17" ht="21.75" thickBot="1">
      <c r="A1" s="273" t="s">
        <v>41</v>
      </c>
      <c r="B1" s="274"/>
      <c r="C1" s="274"/>
      <c r="D1" s="274"/>
      <c r="E1" s="274"/>
      <c r="F1" s="274"/>
      <c r="G1" s="274"/>
      <c r="H1" s="274"/>
      <c r="I1" s="274"/>
      <c r="J1" s="274"/>
      <c r="K1" s="274"/>
      <c r="L1" s="274"/>
      <c r="M1" s="274"/>
      <c r="N1" s="274"/>
      <c r="O1" s="274"/>
      <c r="P1" s="274"/>
      <c r="Q1" s="275"/>
    </row>
    <row r="2" spans="1:17" ht="15">
      <c r="A2" s="178"/>
      <c r="B2" s="178"/>
      <c r="C2" s="178"/>
      <c r="D2" s="178"/>
      <c r="E2" s="178"/>
      <c r="F2" s="178"/>
      <c r="G2" s="178"/>
      <c r="H2" s="178"/>
      <c r="I2" s="178"/>
      <c r="J2" s="178"/>
      <c r="K2" s="178"/>
      <c r="L2" s="178"/>
      <c r="M2" s="178"/>
      <c r="N2" s="178"/>
      <c r="O2" s="178"/>
      <c r="P2" s="178"/>
      <c r="Q2" s="178"/>
    </row>
    <row r="3" spans="1:17" ht="15">
      <c r="A3" s="155" t="s">
        <v>80</v>
      </c>
      <c r="B3" s="178"/>
      <c r="C3" s="178"/>
      <c r="D3" s="178"/>
      <c r="E3" s="178"/>
      <c r="F3" s="178"/>
      <c r="G3" s="178"/>
      <c r="H3" s="178"/>
      <c r="I3" s="178"/>
      <c r="J3" s="178"/>
      <c r="K3" s="178"/>
      <c r="L3" s="178"/>
      <c r="M3" s="178"/>
      <c r="N3" s="178"/>
      <c r="O3" s="178"/>
      <c r="P3" s="178"/>
      <c r="Q3" s="178"/>
    </row>
    <row r="4" spans="1:17" ht="15">
      <c r="A4" s="178" t="s">
        <v>81</v>
      </c>
      <c r="B4" s="178"/>
      <c r="C4" s="178"/>
      <c r="D4" s="178"/>
      <c r="E4" s="178"/>
      <c r="F4" s="178"/>
      <c r="G4" s="178"/>
      <c r="H4" s="178"/>
      <c r="I4" s="178"/>
      <c r="J4" s="178"/>
      <c r="K4" s="178"/>
      <c r="L4" s="178"/>
      <c r="M4" s="178"/>
      <c r="N4" s="178"/>
      <c r="O4" s="178"/>
      <c r="P4" s="178"/>
      <c r="Q4" s="178"/>
    </row>
    <row r="5" spans="1:17" ht="15">
      <c r="A5" s="178" t="s">
        <v>82</v>
      </c>
      <c r="B5" s="178"/>
      <c r="C5" s="178"/>
      <c r="D5" s="178"/>
      <c r="E5" s="178"/>
      <c r="F5" s="178"/>
      <c r="G5" s="178"/>
      <c r="H5" s="178"/>
      <c r="I5" s="178"/>
      <c r="J5" s="178"/>
      <c r="K5" s="178"/>
      <c r="L5" s="178"/>
      <c r="M5" s="178"/>
      <c r="N5" s="178"/>
      <c r="O5" s="178"/>
      <c r="P5" s="178"/>
      <c r="Q5" s="178"/>
    </row>
    <row r="6" spans="1:17" ht="15">
      <c r="A6" s="178" t="s">
        <v>83</v>
      </c>
      <c r="B6" s="178"/>
      <c r="C6" s="178"/>
      <c r="D6" s="178"/>
      <c r="E6" s="178"/>
      <c r="F6" s="178"/>
      <c r="G6" s="178"/>
      <c r="H6" s="178"/>
      <c r="I6" s="178"/>
      <c r="J6" s="178"/>
      <c r="K6" s="178"/>
      <c r="L6" s="178"/>
      <c r="M6" s="178"/>
      <c r="N6" s="178"/>
      <c r="O6" s="178"/>
      <c r="P6" s="178"/>
      <c r="Q6" s="178"/>
    </row>
    <row r="7" spans="1:17" ht="15">
      <c r="A7" s="155" t="s">
        <v>244</v>
      </c>
      <c r="B7" s="178"/>
      <c r="C7" s="178"/>
      <c r="D7" s="178"/>
      <c r="E7" s="178"/>
      <c r="F7" s="178"/>
      <c r="G7" s="178"/>
      <c r="H7" s="178"/>
      <c r="I7" s="178"/>
      <c r="J7" s="178"/>
      <c r="K7" s="178"/>
      <c r="L7" s="178"/>
      <c r="M7" s="178"/>
      <c r="N7" s="178"/>
      <c r="O7" s="178"/>
      <c r="P7" s="178"/>
      <c r="Q7" s="178"/>
    </row>
    <row r="8" spans="1:17" ht="15">
      <c r="A8" s="178" t="str">
        <f>"- Currently the energy each of your computers consume costs your company "&amp;TEXT('Projected Savings'!D18,"$0.00")&amp;" per year."</f>
        <v>- Currently the energy each of your computers consume costs your company $20.12 per year.</v>
      </c>
      <c r="B8" s="178"/>
      <c r="C8" s="178"/>
      <c r="D8" s="178"/>
      <c r="E8" s="178"/>
      <c r="F8" s="178"/>
      <c r="G8" s="178"/>
      <c r="H8" s="178"/>
      <c r="I8" s="178"/>
      <c r="J8" s="178"/>
      <c r="K8" s="178"/>
      <c r="L8" s="178"/>
      <c r="M8" s="178"/>
      <c r="N8" s="178"/>
      <c r="O8" s="178"/>
      <c r="P8" s="178"/>
      <c r="Q8" s="178"/>
    </row>
    <row r="9" spans="1:17" ht="15">
      <c r="A9" s="178" t="str">
        <f>"- An energy efficient laptop consumes less energy and costs "&amp;TEXT('Projected Savings'!D25,"$0.00")&amp;" per year."</f>
        <v>- An energy efficient laptop consumes less energy and costs $7.54 per year.</v>
      </c>
      <c r="B9" s="178"/>
      <c r="C9" s="178"/>
      <c r="D9" s="178"/>
      <c r="E9" s="178"/>
      <c r="F9" s="178"/>
      <c r="G9" s="178"/>
      <c r="H9" s="178"/>
      <c r="I9" s="178"/>
      <c r="J9" s="178"/>
      <c r="K9" s="178"/>
      <c r="L9" s="178"/>
      <c r="M9" s="178"/>
      <c r="N9" s="178"/>
      <c r="O9" s="178"/>
      <c r="P9" s="178"/>
      <c r="Q9" s="178"/>
    </row>
    <row r="10" spans="1:17" ht="15">
      <c r="A10" s="178" t="str">
        <f>"- By replacing "&amp;TEXT('Projected Savings'!D5,"0")&amp;" computers with energy efficient laptops and docking stations instead of your current model PC, you can save "&amp;TEXT('Projected Savings'!D32,"$0.00")&amp;" on electricity in the first year"</f>
        <v>- By replacing 2 computers with energy efficient laptops and docking stations instead of your current model PC, you can save $25.14 on electricity in the first year</v>
      </c>
      <c r="B10" s="178"/>
      <c r="C10" s="178"/>
      <c r="D10" s="178"/>
      <c r="E10" s="178"/>
      <c r="F10" s="178"/>
      <c r="G10" s="178"/>
      <c r="H10" s="178"/>
      <c r="I10" s="178"/>
      <c r="J10" s="178"/>
      <c r="K10" s="178"/>
      <c r="L10" s="178"/>
      <c r="M10" s="178"/>
      <c r="N10" s="178"/>
      <c r="O10" s="178"/>
      <c r="P10" s="178"/>
      <c r="Q10" s="178"/>
    </row>
    <row r="11" spans="1:17" ht="15">
      <c r="A11" s="178" t="str">
        <f>"- By replacing all of your computers with energy efficient laptops and docking stations instead of your current model PC, you can save "&amp;TEXT('Projected Savings'!D33,"$0.00")&amp;" on electricity in the first year"</f>
        <v>- By replacing all of your computers with energy efficient laptops and docking stations instead of your current model PC, you can save $150.86 on electricity in the first year</v>
      </c>
      <c r="B11" s="178"/>
      <c r="C11" s="178"/>
      <c r="D11" s="178"/>
      <c r="E11" s="178"/>
      <c r="F11" s="178"/>
      <c r="G11" s="178"/>
      <c r="H11" s="178"/>
      <c r="I11" s="178"/>
      <c r="J11" s="178"/>
      <c r="K11" s="178"/>
      <c r="L11" s="178"/>
      <c r="M11" s="178"/>
      <c r="N11" s="178"/>
      <c r="O11" s="178"/>
      <c r="P11" s="178"/>
      <c r="Q11" s="178"/>
    </row>
    <row r="12" spans="1:17" ht="15.75" thickBot="1">
      <c r="A12" s="178"/>
      <c r="B12" s="178"/>
      <c r="C12" s="178"/>
      <c r="D12" s="178"/>
      <c r="E12" s="178"/>
      <c r="F12" s="178"/>
      <c r="G12" s="178"/>
      <c r="H12" s="178"/>
      <c r="I12" s="178"/>
      <c r="J12" s="178"/>
      <c r="K12" s="178"/>
      <c r="L12" s="178"/>
      <c r="M12" s="178"/>
      <c r="N12" s="178"/>
      <c r="O12" s="178"/>
      <c r="P12" s="178"/>
      <c r="Q12" s="178"/>
    </row>
    <row r="13" spans="1:17" ht="15">
      <c r="A13" s="208" t="s">
        <v>196</v>
      </c>
      <c r="B13" s="178"/>
      <c r="C13" s="178"/>
      <c r="D13" s="178"/>
      <c r="E13" s="178"/>
      <c r="F13" s="178"/>
      <c r="G13" s="178"/>
      <c r="H13" s="178"/>
      <c r="I13" s="196"/>
      <c r="J13" s="196"/>
      <c r="K13" s="178"/>
      <c r="L13" s="182"/>
      <c r="M13" s="183"/>
      <c r="N13" s="183"/>
      <c r="O13" s="183"/>
      <c r="P13" s="183"/>
      <c r="Q13" s="198"/>
    </row>
    <row r="14" spans="1:17" ht="15">
      <c r="A14" s="208" t="s">
        <v>197</v>
      </c>
      <c r="B14" s="178"/>
      <c r="C14" s="70"/>
      <c r="D14" s="178"/>
      <c r="E14" s="178"/>
      <c r="F14" s="178"/>
      <c r="G14" s="178"/>
      <c r="H14" s="178"/>
      <c r="I14" s="70"/>
      <c r="J14" s="70"/>
      <c r="K14" s="178"/>
      <c r="L14" s="276" t="s">
        <v>339</v>
      </c>
      <c r="M14" s="277"/>
      <c r="N14" s="277"/>
      <c r="O14" s="277"/>
      <c r="P14" s="277"/>
      <c r="Q14" s="278"/>
    </row>
    <row r="15" spans="1:17" ht="15.75" thickBot="1">
      <c r="A15" s="208" t="s">
        <v>198</v>
      </c>
      <c r="B15" s="178"/>
      <c r="C15" s="178"/>
      <c r="D15" s="178"/>
      <c r="E15" s="178"/>
      <c r="F15" s="178"/>
      <c r="G15" s="178"/>
      <c r="H15" s="178"/>
      <c r="I15" s="196"/>
      <c r="J15" s="196"/>
      <c r="K15" s="178"/>
      <c r="L15" s="188"/>
      <c r="M15" s="189"/>
      <c r="N15" s="189"/>
      <c r="O15" s="189"/>
      <c r="P15" s="189"/>
      <c r="Q15" s="199"/>
    </row>
    <row r="16" spans="1:17" ht="15.75" thickBot="1">
      <c r="A16" s="178"/>
      <c r="B16" s="178"/>
      <c r="C16" s="178"/>
      <c r="D16" s="178"/>
      <c r="E16" s="178"/>
      <c r="F16" s="178"/>
      <c r="G16" s="178"/>
      <c r="H16" s="178"/>
      <c r="I16" s="178"/>
      <c r="J16" s="178"/>
      <c r="K16" s="178"/>
      <c r="L16" s="178"/>
      <c r="M16" s="178"/>
      <c r="N16" s="178"/>
      <c r="O16" s="178"/>
      <c r="P16" s="178"/>
      <c r="Q16" s="178"/>
    </row>
    <row r="17" spans="1:17" s="111" customFormat="1" ht="18.75">
      <c r="A17" s="201" t="s">
        <v>189</v>
      </c>
      <c r="B17" s="112"/>
      <c r="C17" s="112"/>
      <c r="D17" s="112"/>
      <c r="E17" s="112"/>
      <c r="F17" s="112"/>
      <c r="G17" s="112"/>
      <c r="H17" s="112"/>
      <c r="I17" s="112"/>
      <c r="J17" s="112"/>
      <c r="K17" s="112"/>
      <c r="L17" s="112"/>
      <c r="M17" s="112"/>
      <c r="N17" s="112"/>
      <c r="O17" s="112"/>
      <c r="P17" s="112"/>
      <c r="Q17" s="112"/>
    </row>
    <row r="18" spans="1:17" ht="15">
      <c r="A18" s="178"/>
      <c r="B18" s="178"/>
      <c r="C18" s="178"/>
      <c r="D18" s="178"/>
      <c r="E18" s="178"/>
      <c r="F18" s="178"/>
      <c r="G18" s="178"/>
      <c r="H18" s="178"/>
      <c r="I18" s="178"/>
      <c r="J18" s="178"/>
      <c r="K18" s="178"/>
      <c r="L18" s="178"/>
      <c r="M18" s="178"/>
      <c r="N18" s="178"/>
      <c r="O18" s="178"/>
      <c r="P18" s="178"/>
      <c r="Q18" s="178"/>
    </row>
    <row r="19" spans="1:17" ht="15">
      <c r="A19" s="203" t="s">
        <v>42</v>
      </c>
      <c r="B19" s="180" t="s">
        <v>44</v>
      </c>
      <c r="C19" s="180" t="s">
        <v>45</v>
      </c>
      <c r="D19" s="180" t="s">
        <v>46</v>
      </c>
      <c r="E19" s="180" t="s">
        <v>47</v>
      </c>
      <c r="F19" s="180" t="s">
        <v>48</v>
      </c>
      <c r="G19" s="180" t="s">
        <v>43</v>
      </c>
      <c r="H19" s="178"/>
      <c r="I19" s="178"/>
      <c r="J19" s="178"/>
      <c r="K19" s="178"/>
      <c r="L19" s="178"/>
      <c r="M19" s="178"/>
      <c r="N19" s="178"/>
      <c r="O19" s="178"/>
      <c r="P19" s="178"/>
      <c r="Q19" s="178"/>
    </row>
    <row r="20" spans="1:17" ht="30">
      <c r="A20" s="204" t="s">
        <v>37</v>
      </c>
      <c r="B20" s="11">
        <f>'Projected Savings'!I37</f>
        <v>19.23560397876161</v>
      </c>
      <c r="C20" s="11">
        <f>'Projected Savings'!J37</f>
        <v>19.23560936798176</v>
      </c>
      <c r="D20" s="11">
        <f>'Projected Savings'!K37</f>
        <v>19.235609634306456</v>
      </c>
      <c r="E20" s="11">
        <f>'Projected Savings'!L37</f>
        <v>19.23560964746772</v>
      </c>
      <c r="F20" s="11">
        <f>'Projected Savings'!M37</f>
        <v>19.235609648118125</v>
      </c>
      <c r="G20" s="11">
        <f>'Projected Savings'!N37</f>
        <v>19.235609648150266</v>
      </c>
      <c r="H20" s="270" t="s">
        <v>243</v>
      </c>
      <c r="I20" s="271"/>
      <c r="J20" s="271"/>
      <c r="K20" s="271"/>
      <c r="L20" s="271"/>
      <c r="M20" s="271"/>
      <c r="N20" s="178"/>
      <c r="O20" s="178"/>
      <c r="P20" s="178"/>
      <c r="Q20" s="178"/>
    </row>
    <row r="21" spans="1:17" ht="30">
      <c r="A21" s="204" t="s">
        <v>38</v>
      </c>
      <c r="B21" s="11">
        <f>'Projected Savings'!I38</f>
        <v>19.235603978761606</v>
      </c>
      <c r="C21" s="11">
        <f>'Projected Savings'!J38</f>
        <v>19.235609367981755</v>
      </c>
      <c r="D21" s="11">
        <f>'Projected Savings'!K38</f>
        <v>19.235609634306456</v>
      </c>
      <c r="E21" s="11">
        <f>'Projected Savings'!L38</f>
        <v>19.23560964746772</v>
      </c>
      <c r="F21" s="11">
        <f>'Projected Savings'!M38</f>
        <v>19.23560964811812</v>
      </c>
      <c r="G21" s="11">
        <f>'Projected Savings'!N38</f>
        <v>19.235609648150266</v>
      </c>
      <c r="H21" s="270"/>
      <c r="I21" s="271"/>
      <c r="J21" s="271"/>
      <c r="K21" s="271"/>
      <c r="L21" s="271"/>
      <c r="M21" s="271"/>
      <c r="N21" s="178"/>
      <c r="O21" s="178"/>
      <c r="P21" s="178"/>
      <c r="Q21" s="178"/>
    </row>
    <row r="22" spans="1:17" ht="30">
      <c r="A22" s="205" t="s">
        <v>326</v>
      </c>
      <c r="B22" s="11">
        <f>'Projected Savings'!I39</f>
        <v>11.630799553922927</v>
      </c>
      <c r="C22" s="11">
        <f>'Projected Savings'!J39</f>
        <v>11.630832869474785</v>
      </c>
      <c r="D22" s="11">
        <f>'Projected Savings'!K39</f>
        <v>11.63083550708896</v>
      </c>
      <c r="E22" s="11">
        <f>'Projected Savings'!L39</f>
        <v>11.630835715913273</v>
      </c>
      <c r="F22" s="11">
        <f>'Projected Savings'!M39</f>
        <v>11.630835732446265</v>
      </c>
      <c r="G22" s="11">
        <f>'Projected Savings'!N39</f>
        <v>11.63083573375565</v>
      </c>
      <c r="H22" s="178"/>
      <c r="I22" s="178"/>
      <c r="J22" s="178"/>
      <c r="K22" s="178"/>
      <c r="L22" s="178"/>
      <c r="M22" s="178"/>
      <c r="N22" s="178"/>
      <c r="O22" s="178"/>
      <c r="P22" s="178"/>
      <c r="Q22" s="178"/>
    </row>
    <row r="23" spans="1:17" ht="15">
      <c r="A23" s="202"/>
      <c r="B23" s="108"/>
      <c r="C23" s="108"/>
      <c r="D23" s="108"/>
      <c r="E23" s="108"/>
      <c r="F23" s="108"/>
      <c r="G23" s="108"/>
      <c r="H23" s="178"/>
      <c r="I23" s="178"/>
      <c r="J23" s="178"/>
      <c r="K23" s="178"/>
      <c r="L23" s="178"/>
      <c r="M23" s="178"/>
      <c r="N23" s="178"/>
      <c r="O23" s="178"/>
      <c r="P23" s="178"/>
      <c r="Q23" s="178"/>
    </row>
    <row r="24" spans="1:17" ht="15.75" thickBot="1">
      <c r="A24" s="202"/>
      <c r="B24" s="108"/>
      <c r="C24" s="108"/>
      <c r="D24" s="108"/>
      <c r="E24" s="108"/>
      <c r="F24" s="108"/>
      <c r="G24" s="108"/>
      <c r="H24" s="178"/>
      <c r="I24" s="178"/>
      <c r="J24" s="178"/>
      <c r="K24" s="178"/>
      <c r="L24" s="178"/>
      <c r="M24" s="178"/>
      <c r="N24" s="178"/>
      <c r="O24" s="178"/>
      <c r="P24" s="178"/>
      <c r="Q24" s="178"/>
    </row>
    <row r="25" spans="1:17" s="111" customFormat="1" ht="18.75">
      <c r="A25" s="201" t="s">
        <v>191</v>
      </c>
      <c r="B25" s="113"/>
      <c r="C25" s="113"/>
      <c r="D25" s="113"/>
      <c r="E25" s="113"/>
      <c r="F25" s="112"/>
      <c r="G25" s="112"/>
      <c r="H25" s="112"/>
      <c r="I25" s="112"/>
      <c r="J25" s="112"/>
      <c r="K25" s="112"/>
      <c r="L25" s="112"/>
      <c r="M25" s="112"/>
      <c r="N25" s="112"/>
      <c r="O25" s="112"/>
      <c r="P25" s="112"/>
      <c r="Q25" s="112"/>
    </row>
    <row r="26" spans="1:17" ht="15">
      <c r="A26" s="178"/>
      <c r="B26" s="108"/>
      <c r="C26" s="108"/>
      <c r="D26" s="108"/>
      <c r="E26" s="108"/>
      <c r="F26" s="108"/>
      <c r="G26" s="108"/>
      <c r="H26" s="178"/>
      <c r="I26" s="178"/>
      <c r="J26" s="178"/>
      <c r="K26" s="178"/>
      <c r="L26" s="178"/>
      <c r="M26" s="178"/>
      <c r="N26" s="178"/>
      <c r="O26" s="178"/>
      <c r="P26" s="178"/>
      <c r="Q26" s="178"/>
    </row>
    <row r="27" spans="1:17" ht="15">
      <c r="A27" s="178"/>
      <c r="B27" s="178"/>
      <c r="C27" s="178"/>
      <c r="D27" s="178"/>
      <c r="E27" s="178"/>
      <c r="F27" s="178"/>
      <c r="G27" s="178"/>
      <c r="H27" s="178"/>
      <c r="I27" s="178"/>
      <c r="J27" s="178"/>
      <c r="K27" s="178"/>
      <c r="L27" s="178"/>
      <c r="M27" s="178"/>
      <c r="N27" s="178"/>
      <c r="O27" s="178"/>
      <c r="P27" s="178"/>
      <c r="Q27" s="178"/>
    </row>
    <row r="28" spans="1:17" ht="15">
      <c r="A28" s="178"/>
      <c r="B28" s="178"/>
      <c r="C28" s="178"/>
      <c r="D28" s="178"/>
      <c r="E28" s="178"/>
      <c r="F28" s="178"/>
      <c r="G28" s="178"/>
      <c r="H28" s="178"/>
      <c r="I28" s="178"/>
      <c r="J28" s="178"/>
      <c r="K28" s="178"/>
      <c r="L28" s="178"/>
      <c r="M28" s="178"/>
      <c r="N28" s="178"/>
      <c r="O28" s="178"/>
      <c r="P28" s="178"/>
      <c r="Q28" s="178"/>
    </row>
    <row r="29" spans="1:17" ht="15">
      <c r="A29" s="178"/>
      <c r="B29" s="178"/>
      <c r="C29" s="178"/>
      <c r="D29" s="178"/>
      <c r="E29" s="178"/>
      <c r="F29" s="178"/>
      <c r="G29" s="178"/>
      <c r="H29" s="178"/>
      <c r="I29" s="178"/>
      <c r="J29" s="178"/>
      <c r="K29" s="178"/>
      <c r="L29" s="178"/>
      <c r="M29" s="178"/>
      <c r="N29" s="178"/>
      <c r="O29" s="178"/>
      <c r="P29" s="178"/>
      <c r="Q29" s="178"/>
    </row>
    <row r="30" spans="1:17" ht="15">
      <c r="A30" s="178"/>
      <c r="B30" s="178"/>
      <c r="C30" s="178"/>
      <c r="D30" s="178"/>
      <c r="E30" s="178"/>
      <c r="F30" s="178"/>
      <c r="G30" s="178"/>
      <c r="H30" s="178"/>
      <c r="I30" s="178"/>
      <c r="J30" s="178"/>
      <c r="K30" s="178"/>
      <c r="L30" s="178"/>
      <c r="M30" s="178"/>
      <c r="N30" s="178"/>
      <c r="O30" s="178"/>
      <c r="P30" s="178"/>
      <c r="Q30" s="178"/>
    </row>
    <row r="31" spans="1:17" ht="15">
      <c r="A31" s="178"/>
      <c r="B31" s="178"/>
      <c r="C31" s="178"/>
      <c r="D31" s="178"/>
      <c r="E31" s="178"/>
      <c r="F31" s="178"/>
      <c r="G31" s="178"/>
      <c r="H31" s="178"/>
      <c r="I31" s="178"/>
      <c r="J31" s="178"/>
      <c r="K31" s="178"/>
      <c r="L31" s="178"/>
      <c r="M31" s="178"/>
      <c r="N31" s="178"/>
      <c r="O31" s="178"/>
      <c r="P31" s="178"/>
      <c r="Q31" s="178"/>
    </row>
    <row r="32" spans="1:17" ht="15">
      <c r="A32" s="178"/>
      <c r="B32" s="178"/>
      <c r="C32" s="178"/>
      <c r="D32" s="178"/>
      <c r="E32" s="178"/>
      <c r="F32" s="178"/>
      <c r="G32" s="178"/>
      <c r="H32" s="178"/>
      <c r="I32" s="178"/>
      <c r="J32" s="178"/>
      <c r="K32" s="178"/>
      <c r="L32" s="178"/>
      <c r="M32" s="178"/>
      <c r="N32" s="178"/>
      <c r="O32" s="178"/>
      <c r="P32" s="178"/>
      <c r="Q32" s="178"/>
    </row>
    <row r="33" spans="1:17" ht="15">
      <c r="A33" s="178"/>
      <c r="B33" s="178"/>
      <c r="C33" s="178"/>
      <c r="D33" s="178"/>
      <c r="E33" s="178"/>
      <c r="F33" s="178"/>
      <c r="G33" s="178"/>
      <c r="H33" s="178"/>
      <c r="I33" s="178"/>
      <c r="J33" s="178"/>
      <c r="K33" s="178"/>
      <c r="L33" s="178"/>
      <c r="M33" s="178"/>
      <c r="N33" s="178"/>
      <c r="O33" s="178"/>
      <c r="P33" s="178"/>
      <c r="Q33" s="178"/>
    </row>
    <row r="34" spans="1:17" ht="15">
      <c r="A34" s="178"/>
      <c r="B34" s="178"/>
      <c r="C34" s="178"/>
      <c r="D34" s="178"/>
      <c r="E34" s="178"/>
      <c r="F34" s="178"/>
      <c r="G34" s="178"/>
      <c r="H34" s="178"/>
      <c r="I34" s="178"/>
      <c r="J34" s="178"/>
      <c r="K34" s="178"/>
      <c r="L34" s="178"/>
      <c r="M34" s="178"/>
      <c r="N34" s="178"/>
      <c r="O34" s="178"/>
      <c r="P34" s="178"/>
      <c r="Q34" s="178"/>
    </row>
    <row r="35" spans="1:17" ht="15">
      <c r="A35" s="178"/>
      <c r="B35" s="178"/>
      <c r="C35" s="178"/>
      <c r="D35" s="178"/>
      <c r="E35" s="178"/>
      <c r="F35" s="178"/>
      <c r="G35" s="178"/>
      <c r="H35" s="178"/>
      <c r="I35" s="178"/>
      <c r="J35" s="178"/>
      <c r="K35" s="178"/>
      <c r="L35" s="178"/>
      <c r="M35" s="178"/>
      <c r="N35" s="178"/>
      <c r="O35" s="178"/>
      <c r="P35" s="178"/>
      <c r="Q35" s="178"/>
    </row>
    <row r="36" spans="1:17" ht="15">
      <c r="A36" s="178"/>
      <c r="B36" s="178"/>
      <c r="C36" s="178"/>
      <c r="D36" s="178"/>
      <c r="E36" s="178"/>
      <c r="F36" s="178"/>
      <c r="G36" s="178"/>
      <c r="H36" s="178"/>
      <c r="I36" s="178"/>
      <c r="J36" s="178"/>
      <c r="K36" s="178"/>
      <c r="L36" s="178"/>
      <c r="M36" s="178"/>
      <c r="N36" s="178"/>
      <c r="O36" s="178"/>
      <c r="P36" s="178"/>
      <c r="Q36" s="178"/>
    </row>
    <row r="37" spans="1:17" ht="15">
      <c r="A37" s="178"/>
      <c r="B37" s="178"/>
      <c r="C37" s="178"/>
      <c r="D37" s="178"/>
      <c r="E37" s="178"/>
      <c r="F37" s="178"/>
      <c r="G37" s="178"/>
      <c r="H37" s="178"/>
      <c r="I37" s="178"/>
      <c r="J37" s="178"/>
      <c r="K37" s="178"/>
      <c r="L37" s="178"/>
      <c r="M37" s="178"/>
      <c r="N37" s="178"/>
      <c r="O37" s="178"/>
      <c r="P37" s="178"/>
      <c r="Q37" s="178"/>
    </row>
    <row r="38" spans="1:17" ht="15">
      <c r="A38" s="178"/>
      <c r="B38" s="178"/>
      <c r="C38" s="178"/>
      <c r="D38" s="178"/>
      <c r="E38" s="178"/>
      <c r="F38" s="178"/>
      <c r="G38" s="178"/>
      <c r="H38" s="178"/>
      <c r="I38" s="178"/>
      <c r="J38" s="178"/>
      <c r="K38" s="178"/>
      <c r="L38" s="178"/>
      <c r="M38" s="178"/>
      <c r="N38" s="178"/>
      <c r="O38" s="178"/>
      <c r="P38" s="178"/>
      <c r="Q38" s="178"/>
    </row>
    <row r="39" spans="1:17" ht="15">
      <c r="A39" s="178"/>
      <c r="B39" s="178"/>
      <c r="C39" s="178"/>
      <c r="D39" s="178"/>
      <c r="E39" s="178"/>
      <c r="F39" s="178"/>
      <c r="G39" s="178"/>
      <c r="H39" s="178"/>
      <c r="I39" s="178"/>
      <c r="J39" s="178"/>
      <c r="K39" s="178"/>
      <c r="L39" s="178"/>
      <c r="M39" s="178"/>
      <c r="N39" s="178"/>
      <c r="O39" s="178"/>
      <c r="P39" s="178"/>
      <c r="Q39" s="178"/>
    </row>
    <row r="40" spans="1:17" ht="15">
      <c r="A40" s="178"/>
      <c r="B40" s="178"/>
      <c r="C40" s="178"/>
      <c r="D40" s="178"/>
      <c r="E40" s="178"/>
      <c r="F40" s="178"/>
      <c r="G40" s="178"/>
      <c r="H40" s="178"/>
      <c r="I40" s="178"/>
      <c r="J40" s="178"/>
      <c r="K40" s="178"/>
      <c r="L40" s="178"/>
      <c r="M40" s="178"/>
      <c r="N40" s="178"/>
      <c r="O40" s="178"/>
      <c r="P40" s="178"/>
      <c r="Q40" s="178"/>
    </row>
    <row r="41" spans="1:17" ht="15">
      <c r="A41" s="178" t="s">
        <v>193</v>
      </c>
      <c r="B41" s="178"/>
      <c r="C41" s="178"/>
      <c r="D41" s="178"/>
      <c r="E41" s="178"/>
      <c r="F41" s="178"/>
      <c r="G41" s="178"/>
      <c r="H41" s="178"/>
      <c r="I41" s="178"/>
      <c r="J41" s="195" t="s">
        <v>194</v>
      </c>
      <c r="K41" s="178"/>
      <c r="L41" s="178"/>
      <c r="M41" s="178"/>
      <c r="N41" s="178"/>
      <c r="O41" s="178"/>
      <c r="P41" s="178"/>
      <c r="Q41" s="178"/>
    </row>
    <row r="42" spans="1:17" ht="15">
      <c r="A42" s="178"/>
      <c r="B42" s="178"/>
      <c r="C42" s="178"/>
      <c r="D42" s="178"/>
      <c r="E42" s="178"/>
      <c r="F42" s="178"/>
      <c r="G42" s="178"/>
      <c r="H42" s="178"/>
      <c r="I42" s="178"/>
      <c r="J42" s="178"/>
      <c r="K42" s="178"/>
      <c r="L42" s="178"/>
      <c r="M42" s="178"/>
      <c r="N42" s="178"/>
      <c r="O42" s="178"/>
      <c r="P42" s="178"/>
      <c r="Q42" s="178"/>
    </row>
    <row r="43" spans="1:17" ht="15">
      <c r="A43" s="195"/>
      <c r="B43" s="178"/>
      <c r="C43" s="178"/>
      <c r="D43" s="178"/>
      <c r="E43" s="178"/>
      <c r="F43" s="178"/>
      <c r="G43" s="178"/>
      <c r="H43" s="178"/>
      <c r="I43" s="178"/>
      <c r="J43" s="178"/>
      <c r="K43" s="178"/>
      <c r="L43" s="178"/>
      <c r="M43" s="178"/>
      <c r="N43" s="178"/>
      <c r="O43" s="178"/>
      <c r="P43" s="178"/>
      <c r="Q43" s="178"/>
    </row>
    <row r="44" spans="1:17" ht="15">
      <c r="A44" s="16"/>
      <c r="B44" s="178"/>
      <c r="C44" s="178"/>
      <c r="D44" s="178"/>
      <c r="E44" s="178"/>
      <c r="F44" s="178"/>
      <c r="G44" s="178"/>
      <c r="H44" s="178"/>
      <c r="I44" s="178"/>
      <c r="J44" s="178"/>
      <c r="K44" s="178"/>
      <c r="L44" s="178"/>
      <c r="M44" s="178"/>
      <c r="N44" s="178"/>
      <c r="O44" s="178"/>
      <c r="P44" s="178"/>
      <c r="Q44" s="178"/>
    </row>
    <row r="45" spans="1:17" ht="15">
      <c r="A45" s="195"/>
      <c r="B45" s="178"/>
      <c r="C45" s="178"/>
      <c r="D45" s="178"/>
      <c r="E45" s="178"/>
      <c r="F45" s="178"/>
      <c r="G45" s="178"/>
      <c r="H45" s="178"/>
      <c r="I45" s="178"/>
      <c r="J45" s="178"/>
      <c r="K45" s="178"/>
      <c r="L45" s="178"/>
      <c r="M45" s="178"/>
      <c r="N45" s="178"/>
      <c r="O45" s="178"/>
      <c r="P45" s="178"/>
      <c r="Q45" s="178"/>
    </row>
    <row r="46" spans="1:17" ht="15">
      <c r="A46" s="195"/>
      <c r="B46" s="178"/>
      <c r="C46" s="178"/>
      <c r="D46" s="178"/>
      <c r="E46" s="178"/>
      <c r="F46" s="178"/>
      <c r="G46" s="178"/>
      <c r="H46" s="178"/>
      <c r="I46" s="178"/>
      <c r="J46" s="178"/>
      <c r="K46" s="178"/>
      <c r="L46" s="178"/>
      <c r="M46" s="178"/>
      <c r="N46" s="178"/>
      <c r="O46" s="178"/>
      <c r="P46" s="178"/>
      <c r="Q46" s="178"/>
    </row>
    <row r="47" spans="1:17" ht="15">
      <c r="A47" s="195"/>
      <c r="B47" s="178"/>
      <c r="C47" s="178"/>
      <c r="D47" s="178"/>
      <c r="E47" s="178"/>
      <c r="F47" s="178"/>
      <c r="G47" s="178"/>
      <c r="H47" s="178"/>
      <c r="I47" s="178"/>
      <c r="J47" s="178"/>
      <c r="K47" s="178"/>
      <c r="L47" s="178"/>
      <c r="M47" s="178"/>
      <c r="N47" s="178"/>
      <c r="O47" s="178"/>
      <c r="P47" s="178"/>
      <c r="Q47" s="178"/>
    </row>
    <row r="48" spans="1:17" ht="15">
      <c r="A48" s="195"/>
      <c r="B48" s="178"/>
      <c r="C48" s="178"/>
      <c r="D48" s="178"/>
      <c r="E48" s="178"/>
      <c r="F48" s="178"/>
      <c r="G48" s="178"/>
      <c r="H48" s="178"/>
      <c r="I48" s="178"/>
      <c r="J48" s="178"/>
      <c r="K48" s="178"/>
      <c r="L48" s="178"/>
      <c r="M48" s="178"/>
      <c r="N48" s="178"/>
      <c r="O48" s="178"/>
      <c r="P48" s="178"/>
      <c r="Q48" s="178"/>
    </row>
    <row r="49" spans="1:17" ht="15">
      <c r="A49" s="195"/>
      <c r="B49" s="178"/>
      <c r="C49" s="178"/>
      <c r="D49" s="178"/>
      <c r="E49" s="178"/>
      <c r="F49" s="178"/>
      <c r="G49" s="178"/>
      <c r="H49" s="178"/>
      <c r="I49" s="178"/>
      <c r="J49" s="178"/>
      <c r="K49" s="178"/>
      <c r="L49" s="178"/>
      <c r="M49" s="178"/>
      <c r="N49" s="178"/>
      <c r="O49" s="178"/>
      <c r="P49" s="178"/>
      <c r="Q49" s="178"/>
    </row>
    <row r="50" spans="1:17" ht="15">
      <c r="A50" s="16"/>
      <c r="B50" s="178"/>
      <c r="C50" s="178"/>
      <c r="D50" s="178"/>
      <c r="E50" s="178"/>
      <c r="F50" s="178"/>
      <c r="G50" s="178"/>
      <c r="H50" s="178"/>
      <c r="I50" s="178"/>
      <c r="J50" s="178"/>
      <c r="K50" s="178"/>
      <c r="L50" s="178"/>
      <c r="M50" s="178"/>
      <c r="N50" s="178"/>
      <c r="O50" s="178"/>
      <c r="P50" s="178"/>
      <c r="Q50" s="178"/>
    </row>
    <row r="51" spans="1:17" ht="15">
      <c r="A51" s="195"/>
      <c r="B51" s="178"/>
      <c r="C51" s="178"/>
      <c r="D51" s="178"/>
      <c r="E51" s="178"/>
      <c r="F51" s="178"/>
      <c r="G51" s="178"/>
      <c r="H51" s="178"/>
      <c r="I51" s="178"/>
      <c r="J51" s="178"/>
      <c r="K51" s="178"/>
      <c r="L51" s="178"/>
      <c r="M51" s="178"/>
      <c r="N51" s="178"/>
      <c r="O51" s="178"/>
      <c r="P51" s="178"/>
      <c r="Q51" s="178"/>
    </row>
    <row r="52" spans="1:17" ht="15">
      <c r="A52" s="195"/>
      <c r="B52" s="178"/>
      <c r="C52" s="178"/>
      <c r="D52" s="178"/>
      <c r="E52" s="178"/>
      <c r="F52" s="178"/>
      <c r="G52" s="178"/>
      <c r="H52" s="178"/>
      <c r="I52" s="178"/>
      <c r="J52" s="178"/>
      <c r="K52" s="178"/>
      <c r="L52" s="178"/>
      <c r="M52" s="178"/>
      <c r="N52" s="178"/>
      <c r="O52" s="178"/>
      <c r="P52" s="178"/>
      <c r="Q52" s="178"/>
    </row>
    <row r="53" spans="1:17" ht="15">
      <c r="A53" s="195"/>
      <c r="B53" s="178"/>
      <c r="C53" s="178"/>
      <c r="D53" s="178"/>
      <c r="E53" s="178"/>
      <c r="F53" s="178"/>
      <c r="G53" s="178"/>
      <c r="H53" s="178"/>
      <c r="I53" s="178"/>
      <c r="J53" s="178"/>
      <c r="K53" s="178"/>
      <c r="L53" s="178"/>
      <c r="M53" s="178"/>
      <c r="N53" s="178"/>
      <c r="O53" s="178"/>
      <c r="P53" s="178"/>
      <c r="Q53" s="178"/>
    </row>
    <row r="54" spans="1:17" ht="15">
      <c r="A54" s="195"/>
      <c r="B54" s="178"/>
      <c r="C54" s="178"/>
      <c r="D54" s="178"/>
      <c r="E54" s="178"/>
      <c r="F54" s="178"/>
      <c r="G54" s="178"/>
      <c r="H54" s="178"/>
      <c r="I54" s="178"/>
      <c r="J54" s="178"/>
      <c r="K54" s="178"/>
      <c r="L54" s="178"/>
      <c r="M54" s="178"/>
      <c r="N54" s="178"/>
      <c r="O54" s="178"/>
      <c r="P54" s="178"/>
      <c r="Q54" s="178"/>
    </row>
    <row r="55" spans="1:17" ht="15">
      <c r="A55" s="195"/>
      <c r="B55" s="178"/>
      <c r="C55" s="178"/>
      <c r="D55" s="178"/>
      <c r="E55" s="178"/>
      <c r="F55" s="178"/>
      <c r="G55" s="178"/>
      <c r="H55" s="178"/>
      <c r="I55" s="178"/>
      <c r="J55" s="178"/>
      <c r="K55" s="178"/>
      <c r="L55" s="178"/>
      <c r="M55" s="178"/>
      <c r="N55" s="178"/>
      <c r="O55" s="178"/>
      <c r="P55" s="178"/>
      <c r="Q55" s="178"/>
    </row>
    <row r="56" spans="1:17" ht="15">
      <c r="A56" s="178"/>
      <c r="B56" s="178"/>
      <c r="C56" s="178"/>
      <c r="D56" s="178"/>
      <c r="E56" s="178"/>
      <c r="F56" s="178"/>
      <c r="G56" s="178"/>
      <c r="H56" s="195"/>
      <c r="I56" s="195"/>
      <c r="J56" s="178"/>
      <c r="K56" s="178"/>
      <c r="L56" s="178"/>
      <c r="M56" s="178"/>
      <c r="N56" s="178"/>
      <c r="O56" s="178"/>
      <c r="P56" s="178"/>
      <c r="Q56" s="178"/>
    </row>
    <row r="57" spans="1:17" ht="12" customHeight="1">
      <c r="A57" s="178"/>
      <c r="B57" s="178"/>
      <c r="C57" s="178"/>
      <c r="D57" s="178"/>
      <c r="E57" s="178"/>
      <c r="F57" s="178"/>
      <c r="G57" s="178"/>
      <c r="H57" s="195"/>
      <c r="I57" s="195"/>
      <c r="J57" s="178"/>
      <c r="K57" s="178"/>
      <c r="L57" s="178"/>
      <c r="M57" s="178"/>
      <c r="N57" s="178"/>
      <c r="O57" s="178"/>
      <c r="P57" s="178"/>
      <c r="Q57" s="178"/>
    </row>
    <row r="58" spans="1:17" ht="15.75" thickBot="1">
      <c r="A58" s="178" t="s">
        <v>192</v>
      </c>
      <c r="B58" s="178"/>
      <c r="C58" s="178"/>
      <c r="D58" s="178"/>
      <c r="E58" s="178"/>
      <c r="F58" s="178"/>
      <c r="G58" s="178"/>
      <c r="H58" s="178"/>
      <c r="I58" s="178"/>
      <c r="J58" s="178"/>
      <c r="K58" s="178"/>
      <c r="L58" s="178"/>
      <c r="M58" s="178"/>
      <c r="N58" s="178"/>
      <c r="O58" s="178"/>
      <c r="P58" s="178"/>
      <c r="Q58" s="178"/>
    </row>
    <row r="59" spans="1:17" s="111" customFormat="1" ht="18.75">
      <c r="A59" s="201" t="s">
        <v>195</v>
      </c>
      <c r="B59" s="112"/>
      <c r="C59" s="112"/>
      <c r="D59" s="112"/>
      <c r="E59" s="112"/>
      <c r="F59" s="112"/>
      <c r="G59" s="112"/>
      <c r="H59" s="112"/>
      <c r="I59" s="112"/>
      <c r="J59" s="112"/>
      <c r="K59" s="112"/>
      <c r="L59" s="112"/>
      <c r="M59" s="200"/>
      <c r="N59" s="200"/>
      <c r="O59" s="200"/>
      <c r="P59" s="269" t="s">
        <v>190</v>
      </c>
      <c r="Q59" s="269"/>
    </row>
    <row r="60" spans="1:17" ht="15">
      <c r="A60" s="178"/>
      <c r="B60" s="178"/>
      <c r="C60" s="178"/>
      <c r="D60" s="178"/>
      <c r="E60" s="178"/>
      <c r="F60" s="178"/>
      <c r="G60" s="178"/>
      <c r="H60" s="178"/>
      <c r="I60" s="178"/>
      <c r="J60" s="178"/>
      <c r="K60" s="178"/>
      <c r="L60" s="178"/>
      <c r="M60" s="178"/>
      <c r="N60" s="178"/>
      <c r="O60" s="195"/>
      <c r="P60" s="195"/>
      <c r="Q60" s="195"/>
    </row>
    <row r="61" spans="1:17" ht="15">
      <c r="A61" s="178" t="s">
        <v>56</v>
      </c>
      <c r="B61" s="4"/>
      <c r="C61" s="4"/>
      <c r="D61" s="4"/>
      <c r="E61" s="4"/>
      <c r="F61" s="178"/>
      <c r="G61" s="178"/>
      <c r="H61" s="178"/>
      <c r="I61" s="178"/>
      <c r="J61" s="178"/>
      <c r="K61" s="178"/>
      <c r="L61" s="4"/>
      <c r="M61" s="178"/>
      <c r="N61" s="178"/>
      <c r="O61" s="178"/>
      <c r="P61" s="178"/>
      <c r="Q61" s="178"/>
    </row>
    <row r="62" spans="1:17" ht="15">
      <c r="A62" s="178"/>
      <c r="B62" s="4"/>
      <c r="C62" s="4"/>
      <c r="D62" s="4"/>
      <c r="E62" s="4"/>
      <c r="F62" s="178"/>
      <c r="G62" s="178"/>
      <c r="H62" s="178"/>
      <c r="I62" s="178"/>
      <c r="J62" s="178"/>
      <c r="K62" s="178"/>
      <c r="L62" s="4"/>
      <c r="M62" s="178"/>
      <c r="N62" s="178"/>
      <c r="O62" s="178"/>
      <c r="P62" s="178"/>
      <c r="Q62" s="178"/>
    </row>
    <row r="63" spans="1:17" ht="15">
      <c r="A63" s="4"/>
      <c r="B63" s="4"/>
      <c r="C63" s="267" t="s">
        <v>146</v>
      </c>
      <c r="D63" s="288"/>
      <c r="E63" s="288"/>
      <c r="F63" s="288"/>
      <c r="G63" s="288"/>
      <c r="H63" s="288"/>
      <c r="I63" s="288"/>
      <c r="J63" s="288"/>
      <c r="K63" s="268"/>
      <c r="L63" s="178"/>
      <c r="M63" s="178"/>
      <c r="N63" s="178"/>
      <c r="O63" s="178"/>
      <c r="P63" s="178"/>
      <c r="Q63" s="178"/>
    </row>
    <row r="64" spans="1:17" ht="15">
      <c r="A64" s="4"/>
      <c r="B64" s="4"/>
      <c r="C64" s="285"/>
      <c r="D64" s="286"/>
      <c r="E64" s="287"/>
      <c r="F64" s="267" t="s">
        <v>54</v>
      </c>
      <c r="G64" s="268"/>
      <c r="H64" s="267" t="s">
        <v>144</v>
      </c>
      <c r="I64" s="268"/>
      <c r="J64" s="267" t="s">
        <v>145</v>
      </c>
      <c r="K64" s="268"/>
      <c r="L64" s="178"/>
      <c r="M64" s="178"/>
      <c r="N64" s="178"/>
      <c r="O64" s="178"/>
      <c r="P64" s="178"/>
      <c r="Q64" s="178"/>
    </row>
    <row r="65" spans="1:17" ht="15">
      <c r="A65" s="4"/>
      <c r="B65" s="4"/>
      <c r="C65" s="282" t="str">
        <f>"Replacing "&amp;TEXT('Projected Savings'!D5,"0")&amp;" computers"</f>
        <v>Replacing 2 computers</v>
      </c>
      <c r="D65" s="283"/>
      <c r="E65" s="284"/>
      <c r="F65" s="206">
        <f>'Projected Savings'!I43</f>
        <v>84.00000000000011</v>
      </c>
      <c r="G65" s="180" t="s">
        <v>53</v>
      </c>
      <c r="H65" s="207">
        <f>'Projected Savings'!R52</f>
        <v>3.6960000000000015</v>
      </c>
      <c r="I65" s="180" t="s">
        <v>53</v>
      </c>
      <c r="J65" s="207">
        <f>'Projected Savings'!R59</f>
        <v>1.663199999999998</v>
      </c>
      <c r="K65" s="180" t="s">
        <v>53</v>
      </c>
      <c r="L65" s="178"/>
      <c r="M65" s="178"/>
      <c r="N65" s="178"/>
      <c r="O65" s="178"/>
      <c r="P65" s="178"/>
      <c r="Q65" s="178"/>
    </row>
    <row r="66" spans="1:17" ht="15">
      <c r="A66" s="4"/>
      <c r="B66" s="4"/>
      <c r="C66" s="285" t="s">
        <v>55</v>
      </c>
      <c r="D66" s="286"/>
      <c r="E66" s="287"/>
      <c r="F66" s="206">
        <f>'Projected Savings'!I44</f>
        <v>504.0000000000001</v>
      </c>
      <c r="G66" s="180" t="s">
        <v>53</v>
      </c>
      <c r="H66" s="207">
        <f>'Projected Savings'!R53</f>
        <v>22.176000000000005</v>
      </c>
      <c r="I66" s="180" t="s">
        <v>53</v>
      </c>
      <c r="J66" s="207">
        <f>'Projected Savings'!R60</f>
        <v>9.9792</v>
      </c>
      <c r="K66" s="180" t="s">
        <v>53</v>
      </c>
      <c r="L66" s="178"/>
      <c r="M66" s="178"/>
      <c r="N66" s="178"/>
      <c r="O66" s="178"/>
      <c r="P66" s="178"/>
      <c r="Q66" s="178"/>
    </row>
    <row r="67" spans="1:17" ht="15">
      <c r="A67" s="178"/>
      <c r="B67" s="178"/>
      <c r="C67" s="178"/>
      <c r="D67" s="178"/>
      <c r="E67" s="178"/>
      <c r="F67" s="178"/>
      <c r="G67" s="178"/>
      <c r="H67" s="178"/>
      <c r="I67" s="178"/>
      <c r="J67" s="178"/>
      <c r="K67" s="178"/>
      <c r="L67" s="178"/>
      <c r="M67" s="178"/>
      <c r="N67" s="178"/>
      <c r="O67" s="178"/>
      <c r="P67" s="178"/>
      <c r="Q67" s="178"/>
    </row>
    <row r="68" spans="1:17" ht="15">
      <c r="A68" s="178"/>
      <c r="B68" s="178"/>
      <c r="C68" s="178"/>
      <c r="D68" s="178"/>
      <c r="E68" s="178"/>
      <c r="F68" s="178"/>
      <c r="G68" s="178"/>
      <c r="H68" s="178"/>
      <c r="I68" s="178"/>
      <c r="J68" s="178"/>
      <c r="K68" s="178"/>
      <c r="L68" s="178"/>
      <c r="M68" s="178"/>
      <c r="N68" s="178"/>
      <c r="O68" s="178"/>
      <c r="P68" s="178"/>
      <c r="Q68" s="178"/>
    </row>
    <row r="69" spans="1:17" ht="15">
      <c r="A69" s="178"/>
      <c r="B69" s="178"/>
      <c r="C69" s="178"/>
      <c r="D69" s="178"/>
      <c r="E69" s="178"/>
      <c r="F69" s="178"/>
      <c r="G69" s="178"/>
      <c r="H69" s="178"/>
      <c r="I69" s="178"/>
      <c r="J69" s="178"/>
      <c r="K69" s="178"/>
      <c r="L69" s="178"/>
      <c r="M69" s="178"/>
      <c r="N69" s="178"/>
      <c r="O69" s="178"/>
      <c r="P69" s="178"/>
      <c r="Q69" s="178"/>
    </row>
    <row r="70" spans="1:17" ht="15">
      <c r="A70" s="178"/>
      <c r="B70" s="178"/>
      <c r="C70" s="178"/>
      <c r="D70" s="178"/>
      <c r="E70" s="178"/>
      <c r="F70" s="178"/>
      <c r="G70" s="178"/>
      <c r="H70" s="178"/>
      <c r="I70" s="178"/>
      <c r="J70" s="178"/>
      <c r="K70" s="178"/>
      <c r="L70" s="178"/>
      <c r="M70" s="178"/>
      <c r="N70" s="178"/>
      <c r="O70" s="178"/>
      <c r="P70" s="178"/>
      <c r="Q70" s="178"/>
    </row>
    <row r="71" spans="1:17" ht="15">
      <c r="A71" s="178"/>
      <c r="B71" s="178"/>
      <c r="C71" s="178"/>
      <c r="D71" s="178"/>
      <c r="E71" s="178"/>
      <c r="F71" s="178"/>
      <c r="G71" s="178"/>
      <c r="H71" s="178"/>
      <c r="I71" s="178"/>
      <c r="J71" s="178"/>
      <c r="K71" s="178"/>
      <c r="L71" s="178"/>
      <c r="M71" s="178"/>
      <c r="N71" s="178"/>
      <c r="O71" s="178"/>
      <c r="P71" s="178"/>
      <c r="Q71" s="178"/>
    </row>
    <row r="72" spans="1:17" ht="15">
      <c r="A72" s="178"/>
      <c r="B72" s="178"/>
      <c r="C72" s="178"/>
      <c r="D72" s="178"/>
      <c r="E72" s="178"/>
      <c r="F72" s="178"/>
      <c r="G72" s="178"/>
      <c r="H72" s="178"/>
      <c r="I72" s="178"/>
      <c r="J72" s="178"/>
      <c r="K72" s="178"/>
      <c r="L72" s="178"/>
      <c r="M72" s="178"/>
      <c r="N72" s="178"/>
      <c r="O72" s="178"/>
      <c r="P72" s="178"/>
      <c r="Q72" s="178"/>
    </row>
    <row r="73" spans="1:17" ht="15">
      <c r="A73" s="178"/>
      <c r="B73" s="178"/>
      <c r="C73" s="178"/>
      <c r="D73" s="178"/>
      <c r="E73" s="178"/>
      <c r="F73" s="178"/>
      <c r="G73" s="178"/>
      <c r="H73" s="178"/>
      <c r="I73" s="178"/>
      <c r="J73" s="178"/>
      <c r="K73" s="178"/>
      <c r="L73" s="178"/>
      <c r="M73" s="178"/>
      <c r="N73" s="178"/>
      <c r="O73" s="178"/>
      <c r="P73" s="178"/>
      <c r="Q73" s="178"/>
    </row>
    <row r="74" spans="1:17" ht="15">
      <c r="A74" s="178"/>
      <c r="B74" s="178"/>
      <c r="C74" s="178"/>
      <c r="D74" s="178"/>
      <c r="E74" s="178"/>
      <c r="F74" s="178"/>
      <c r="G74" s="178"/>
      <c r="H74" s="178"/>
      <c r="I74" s="178"/>
      <c r="J74" s="178"/>
      <c r="K74" s="178"/>
      <c r="L74" s="178"/>
      <c r="M74" s="178"/>
      <c r="N74" s="178"/>
      <c r="O74" s="178"/>
      <c r="P74" s="178"/>
      <c r="Q74" s="178"/>
    </row>
    <row r="75" spans="1:17" ht="15">
      <c r="A75" s="178"/>
      <c r="B75" s="178"/>
      <c r="C75" s="178"/>
      <c r="D75" s="178"/>
      <c r="E75" s="178"/>
      <c r="F75" s="178"/>
      <c r="G75" s="178"/>
      <c r="H75" s="178"/>
      <c r="I75" s="178"/>
      <c r="J75" s="178"/>
      <c r="K75" s="178"/>
      <c r="L75" s="178"/>
      <c r="M75" s="178"/>
      <c r="N75" s="178"/>
      <c r="O75" s="178"/>
      <c r="P75" s="178"/>
      <c r="Q75" s="178"/>
    </row>
    <row r="76" spans="1:17" ht="15">
      <c r="A76" s="178"/>
      <c r="B76" s="178"/>
      <c r="C76" s="178"/>
      <c r="D76" s="178"/>
      <c r="E76" s="178"/>
      <c r="F76" s="178"/>
      <c r="G76" s="178"/>
      <c r="H76" s="178"/>
      <c r="I76" s="178"/>
      <c r="J76" s="178"/>
      <c r="K76" s="178"/>
      <c r="L76" s="178"/>
      <c r="M76" s="178"/>
      <c r="N76" s="178"/>
      <c r="O76" s="178"/>
      <c r="P76" s="178"/>
      <c r="Q76" s="178"/>
    </row>
    <row r="77" spans="1:17" ht="15">
      <c r="A77" s="178"/>
      <c r="B77" s="178"/>
      <c r="C77" s="178"/>
      <c r="D77" s="178"/>
      <c r="E77" s="178"/>
      <c r="F77" s="178"/>
      <c r="G77" s="178"/>
      <c r="H77" s="178"/>
      <c r="I77" s="178"/>
      <c r="J77" s="178"/>
      <c r="K77" s="178"/>
      <c r="L77" s="178"/>
      <c r="M77" s="178"/>
      <c r="N77" s="178"/>
      <c r="O77" s="178"/>
      <c r="P77" s="178"/>
      <c r="Q77" s="178"/>
    </row>
    <row r="78" spans="1:17" ht="15">
      <c r="A78" s="178"/>
      <c r="B78" s="178"/>
      <c r="C78" s="178"/>
      <c r="D78" s="178"/>
      <c r="E78" s="178"/>
      <c r="F78" s="178"/>
      <c r="G78" s="178"/>
      <c r="H78" s="178"/>
      <c r="I78" s="178"/>
      <c r="J78" s="178"/>
      <c r="K78" s="178"/>
      <c r="L78" s="178"/>
      <c r="M78" s="178"/>
      <c r="N78" s="178"/>
      <c r="O78" s="178"/>
      <c r="P78" s="178"/>
      <c r="Q78" s="178"/>
    </row>
    <row r="79" spans="1:17" ht="15">
      <c r="A79" s="178"/>
      <c r="B79" s="178"/>
      <c r="C79" s="178"/>
      <c r="D79" s="178"/>
      <c r="E79" s="178"/>
      <c r="F79" s="178"/>
      <c r="G79" s="178"/>
      <c r="H79" s="178"/>
      <c r="I79" s="178"/>
      <c r="J79" s="178"/>
      <c r="K79" s="178"/>
      <c r="L79" s="178"/>
      <c r="M79" s="178"/>
      <c r="N79" s="178"/>
      <c r="O79" s="178"/>
      <c r="P79" s="178"/>
      <c r="Q79" s="178"/>
    </row>
    <row r="80" spans="1:17" ht="15">
      <c r="A80" s="178"/>
      <c r="B80" s="178"/>
      <c r="C80" s="178"/>
      <c r="D80" s="178"/>
      <c r="E80" s="178"/>
      <c r="F80" s="178"/>
      <c r="G80" s="178"/>
      <c r="H80" s="178"/>
      <c r="I80" s="178"/>
      <c r="J80" s="178"/>
      <c r="K80" s="178"/>
      <c r="L80" s="178"/>
      <c r="M80" s="178"/>
      <c r="N80" s="178"/>
      <c r="O80" s="178"/>
      <c r="P80" s="178"/>
      <c r="Q80" s="178"/>
    </row>
    <row r="81" spans="1:17" ht="15">
      <c r="A81" s="178"/>
      <c r="B81" s="178"/>
      <c r="C81" s="178"/>
      <c r="D81" s="178"/>
      <c r="E81" s="178"/>
      <c r="F81" s="178"/>
      <c r="G81" s="178"/>
      <c r="H81" s="178"/>
      <c r="I81" s="178"/>
      <c r="J81" s="178"/>
      <c r="K81" s="178"/>
      <c r="L81" s="178"/>
      <c r="M81" s="178"/>
      <c r="N81" s="178"/>
      <c r="O81" s="178"/>
      <c r="P81" s="178"/>
      <c r="Q81" s="178"/>
    </row>
    <row r="82" spans="1:17" ht="15">
      <c r="A82" s="178"/>
      <c r="B82" s="178"/>
      <c r="C82" s="178"/>
      <c r="D82" s="178"/>
      <c r="E82" s="178"/>
      <c r="F82" s="178"/>
      <c r="G82" s="178"/>
      <c r="H82" s="178"/>
      <c r="I82" s="178"/>
      <c r="J82" s="178"/>
      <c r="K82" s="178"/>
      <c r="L82" s="178"/>
      <c r="M82" s="178"/>
      <c r="N82" s="178"/>
      <c r="O82" s="178"/>
      <c r="P82" s="178"/>
      <c r="Q82" s="178"/>
    </row>
    <row r="83" spans="1:17" ht="15">
      <c r="A83" s="178"/>
      <c r="B83" s="178"/>
      <c r="C83" s="178"/>
      <c r="D83" s="178"/>
      <c r="E83" s="178"/>
      <c r="F83" s="178"/>
      <c r="G83" s="178"/>
      <c r="H83" s="178"/>
      <c r="I83" s="178"/>
      <c r="J83" s="178"/>
      <c r="K83" s="178"/>
      <c r="L83" s="178"/>
      <c r="M83" s="178"/>
      <c r="N83" s="178"/>
      <c r="O83" s="178"/>
      <c r="P83" s="178"/>
      <c r="Q83" s="178"/>
    </row>
    <row r="84" spans="1:17" ht="15">
      <c r="A84" s="178"/>
      <c r="B84" s="178"/>
      <c r="C84" s="178"/>
      <c r="D84" s="178"/>
      <c r="E84" s="178"/>
      <c r="F84" s="178"/>
      <c r="G84" s="178"/>
      <c r="H84" s="178"/>
      <c r="I84" s="178"/>
      <c r="J84" s="178"/>
      <c r="K84" s="178"/>
      <c r="L84" s="178"/>
      <c r="M84" s="178"/>
      <c r="N84" s="178"/>
      <c r="O84" s="178"/>
      <c r="P84" s="178"/>
      <c r="Q84" s="178"/>
    </row>
    <row r="85" spans="1:17" ht="15">
      <c r="A85" s="178"/>
      <c r="B85" s="178"/>
      <c r="C85" s="178"/>
      <c r="D85" s="178"/>
      <c r="E85" s="178"/>
      <c r="F85" s="178"/>
      <c r="G85" s="178"/>
      <c r="H85" s="178"/>
      <c r="I85" s="178"/>
      <c r="J85" s="178"/>
      <c r="K85" s="178"/>
      <c r="L85" s="178"/>
      <c r="M85" s="178"/>
      <c r="N85" s="178"/>
      <c r="O85" s="178"/>
      <c r="P85" s="178"/>
      <c r="Q85" s="178"/>
    </row>
    <row r="86" spans="1:17" ht="15">
      <c r="A86" s="178" t="s">
        <v>200</v>
      </c>
      <c r="B86" s="178"/>
      <c r="C86" s="178"/>
      <c r="D86" s="178"/>
      <c r="E86" s="178"/>
      <c r="F86" s="178"/>
      <c r="G86" s="178"/>
      <c r="H86" s="178"/>
      <c r="I86" s="178" t="s">
        <v>199</v>
      </c>
      <c r="J86" s="178"/>
      <c r="K86" s="178"/>
      <c r="L86" s="178"/>
      <c r="M86" s="178"/>
      <c r="N86" s="178"/>
      <c r="O86" s="178"/>
      <c r="P86" s="178"/>
      <c r="Q86" s="178"/>
    </row>
    <row r="87" spans="1:17" ht="15">
      <c r="A87" s="178"/>
      <c r="B87" s="178"/>
      <c r="C87" s="178"/>
      <c r="D87" s="178"/>
      <c r="E87" s="178"/>
      <c r="F87" s="178"/>
      <c r="G87" s="178"/>
      <c r="H87" s="178"/>
      <c r="I87" s="178"/>
      <c r="J87" s="178"/>
      <c r="K87" s="178"/>
      <c r="L87" s="178"/>
      <c r="M87" s="178"/>
      <c r="N87" s="178"/>
      <c r="O87" s="178"/>
      <c r="P87" s="178"/>
      <c r="Q87" s="178"/>
    </row>
    <row r="88" spans="1:17" ht="15">
      <c r="A88" s="178"/>
      <c r="B88" s="178"/>
      <c r="C88" s="178"/>
      <c r="D88" s="178"/>
      <c r="E88" s="178"/>
      <c r="F88" s="178"/>
      <c r="G88" s="178"/>
      <c r="H88" s="178"/>
      <c r="I88" s="178"/>
      <c r="J88" s="178"/>
      <c r="K88" s="178"/>
      <c r="L88" s="178"/>
      <c r="M88" s="178"/>
      <c r="N88" s="178"/>
      <c r="O88" s="178"/>
      <c r="P88" s="178"/>
      <c r="Q88" s="178"/>
    </row>
    <row r="89" spans="1:17" ht="15">
      <c r="A89" s="178"/>
      <c r="B89" s="178"/>
      <c r="C89" s="178"/>
      <c r="D89" s="178"/>
      <c r="E89" s="178"/>
      <c r="F89" s="178"/>
      <c r="G89" s="178"/>
      <c r="H89" s="178"/>
      <c r="I89" s="178"/>
      <c r="J89" s="178"/>
      <c r="K89" s="178"/>
      <c r="L89" s="195"/>
      <c r="M89" s="195"/>
      <c r="N89" s="195"/>
      <c r="O89" s="195"/>
      <c r="P89" s="195"/>
      <c r="Q89" s="195"/>
    </row>
    <row r="90" spans="1:17" ht="15">
      <c r="A90" s="178"/>
      <c r="B90" s="178"/>
      <c r="C90" s="178"/>
      <c r="D90" s="178"/>
      <c r="E90" s="178"/>
      <c r="F90" s="178"/>
      <c r="G90" s="178"/>
      <c r="H90" s="178"/>
      <c r="I90" s="178"/>
      <c r="J90" s="178"/>
      <c r="K90" s="178"/>
      <c r="L90" s="195"/>
      <c r="M90" s="195"/>
      <c r="N90" s="195"/>
      <c r="O90" s="195"/>
      <c r="P90" s="195"/>
      <c r="Q90" s="195"/>
    </row>
    <row r="91" spans="1:17" ht="15.75" thickBot="1">
      <c r="A91" s="178"/>
      <c r="B91" s="178"/>
      <c r="C91" s="178"/>
      <c r="D91" s="195"/>
      <c r="E91" s="178"/>
      <c r="F91" s="178"/>
      <c r="G91" s="178"/>
      <c r="H91" s="178"/>
      <c r="I91" s="178"/>
      <c r="J91" s="178"/>
      <c r="K91" s="178"/>
      <c r="L91" s="195"/>
      <c r="M91" s="195"/>
      <c r="N91" s="195"/>
      <c r="O91" s="195"/>
      <c r="P91" s="195"/>
      <c r="Q91" s="195"/>
    </row>
    <row r="92" spans="1:17" ht="15">
      <c r="A92" s="178"/>
      <c r="B92" s="178"/>
      <c r="C92" s="178"/>
      <c r="D92" s="195"/>
      <c r="E92" s="197"/>
      <c r="F92" s="183"/>
      <c r="G92" s="183"/>
      <c r="H92" s="183"/>
      <c r="I92" s="183"/>
      <c r="J92" s="183"/>
      <c r="K92" s="184"/>
      <c r="L92" s="195"/>
      <c r="M92" s="195"/>
      <c r="N92" s="195"/>
      <c r="O92" s="195"/>
      <c r="P92" s="195"/>
      <c r="Q92" s="195"/>
    </row>
    <row r="93" spans="1:17" ht="15">
      <c r="A93" s="178"/>
      <c r="B93" s="178"/>
      <c r="C93" s="178"/>
      <c r="D93" s="195"/>
      <c r="E93" s="279" t="s">
        <v>59</v>
      </c>
      <c r="F93" s="280"/>
      <c r="G93" s="280"/>
      <c r="H93" s="280"/>
      <c r="I93" s="280"/>
      <c r="J93" s="280"/>
      <c r="K93" s="281"/>
      <c r="L93" s="195"/>
      <c r="M93" s="195"/>
      <c r="N93" s="195"/>
      <c r="O93" s="178"/>
      <c r="P93" s="178"/>
      <c r="Q93" s="178"/>
    </row>
    <row r="94" spans="1:17" ht="19.5" thickBot="1">
      <c r="A94" s="178"/>
      <c r="B94" s="178"/>
      <c r="C94" s="178"/>
      <c r="D94" s="195"/>
      <c r="E94" s="185"/>
      <c r="F94" s="186"/>
      <c r="G94" s="186"/>
      <c r="H94" s="186"/>
      <c r="I94" s="186"/>
      <c r="J94" s="186"/>
      <c r="K94" s="187"/>
      <c r="L94" s="195"/>
      <c r="M94" s="195"/>
      <c r="N94" s="195"/>
      <c r="O94" s="178"/>
      <c r="P94" s="272" t="s">
        <v>190</v>
      </c>
      <c r="Q94" s="272"/>
    </row>
    <row r="95" spans="1:17" ht="15.75" thickBot="1">
      <c r="A95" s="114"/>
      <c r="B95" s="115"/>
      <c r="C95" s="115"/>
      <c r="D95" s="115"/>
      <c r="E95" s="115"/>
      <c r="F95" s="115"/>
      <c r="G95" s="115"/>
      <c r="H95" s="115"/>
      <c r="I95" s="115"/>
      <c r="J95" s="115"/>
      <c r="K95" s="115"/>
      <c r="L95" s="115"/>
      <c r="M95" s="115"/>
      <c r="N95" s="115"/>
      <c r="O95" s="115"/>
      <c r="P95" s="115"/>
      <c r="Q95" s="116"/>
    </row>
  </sheetData>
  <sheetProtection/>
  <mergeCells count="13">
    <mergeCell ref="C63:K63"/>
    <mergeCell ref="H64:I64"/>
    <mergeCell ref="J64:K64"/>
    <mergeCell ref="F64:G64"/>
    <mergeCell ref="P59:Q59"/>
    <mergeCell ref="H20:M21"/>
    <mergeCell ref="P94:Q94"/>
    <mergeCell ref="A1:Q1"/>
    <mergeCell ref="L14:Q14"/>
    <mergeCell ref="E93:K93"/>
    <mergeCell ref="C65:E65"/>
    <mergeCell ref="C66:E66"/>
    <mergeCell ref="C64:E64"/>
  </mergeCells>
  <hyperlinks>
    <hyperlink ref="E93" location="'Projected Savings'!A1" display="Click here to see all calculations and projected savings"/>
    <hyperlink ref="P59:Q59" location="'Executive Summary'!A1" display="Back To Top"/>
    <hyperlink ref="L14:Q14" location="calculations" display="Click to see a detailed analysis of the calculations"/>
    <hyperlink ref="A13" location="'Executive Summary'!A17" display="Click for IRR"/>
    <hyperlink ref="A15" location="reduced_emissions_plots" display="Click for Reduction in Emissions Plots"/>
    <hyperlink ref="A14" location="cash_flow_plots" display="Click for Cash Flow Plots"/>
    <hyperlink ref="P94:Q94" location="'Executive Summary'!A1" display="Back To Top"/>
  </hyperlinks>
  <printOptions/>
  <pageMargins left="0.7" right="0.7" top="0.75" bottom="0.75" header="0.3" footer="0.3"/>
  <pageSetup fitToHeight="0" fitToWidth="1" horizontalDpi="600" verticalDpi="600" orientation="landscape" paperSize="5" scale="94" r:id="rId2"/>
  <headerFooter>
    <oddHeader>&amp;CReplacing Desktops with Energy Efficient Laptops
</oddHeader>
  </headerFooter>
  <rowBreaks count="2" manualBreakCount="2">
    <brk id="24" max="16" man="1"/>
    <brk id="58" max="16" man="1"/>
  </rowBreaks>
  <drawing r:id="rId1"/>
</worksheet>
</file>

<file path=xl/worksheets/sheet5.xml><?xml version="1.0" encoding="utf-8"?>
<worksheet xmlns="http://schemas.openxmlformats.org/spreadsheetml/2006/main" xmlns:r="http://schemas.openxmlformats.org/officeDocument/2006/relationships">
  <dimension ref="A1:S66"/>
  <sheetViews>
    <sheetView zoomScale="80" zoomScaleNormal="80" zoomScalePageLayoutView="0" workbookViewId="0" topLeftCell="A16">
      <selection activeCell="F50" sqref="F50"/>
    </sheetView>
  </sheetViews>
  <sheetFormatPr defaultColWidth="9.140625" defaultRowHeight="15"/>
  <cols>
    <col min="1" max="1" width="3.00390625" style="4" bestFit="1" customWidth="1"/>
    <col min="2" max="2" width="74.140625" style="4" customWidth="1"/>
    <col min="3" max="3" width="25.28125" style="4" customWidth="1"/>
    <col min="4" max="4" width="9.140625" style="4" customWidth="1"/>
    <col min="5" max="5" width="11.28125" style="4" customWidth="1"/>
    <col min="6" max="6" width="35.28125" style="4" customWidth="1"/>
    <col min="7" max="7" width="31.28125" style="4" customWidth="1"/>
    <col min="8" max="8" width="10.7109375" style="4" customWidth="1"/>
    <col min="9" max="9" width="10.28125" style="4" bestFit="1" customWidth="1"/>
    <col min="10" max="15" width="11.421875" style="4" bestFit="1" customWidth="1"/>
    <col min="16" max="17" width="11.140625" style="4" bestFit="1" customWidth="1"/>
    <col min="18" max="18" width="11.421875" style="4" bestFit="1" customWidth="1"/>
    <col min="19" max="16384" width="9.140625" style="4" customWidth="1"/>
  </cols>
  <sheetData>
    <row r="1" spans="1:18" ht="24" thickBot="1">
      <c r="A1" s="301" t="s">
        <v>39</v>
      </c>
      <c r="B1" s="302"/>
      <c r="C1" s="302"/>
      <c r="D1" s="302"/>
      <c r="E1" s="303"/>
      <c r="F1" s="6"/>
      <c r="G1" s="310" t="s">
        <v>129</v>
      </c>
      <c r="H1" s="311"/>
      <c r="I1" s="311"/>
      <c r="J1" s="311"/>
      <c r="K1" s="311"/>
      <c r="L1" s="311"/>
      <c r="M1" s="311"/>
      <c r="N1" s="311"/>
      <c r="O1" s="311"/>
      <c r="P1" s="311"/>
      <c r="Q1" s="311"/>
      <c r="R1" s="312"/>
    </row>
    <row r="2" spans="1:18" ht="15.75" thickBot="1">
      <c r="A2" s="125"/>
      <c r="B2" s="6"/>
      <c r="C2" s="6"/>
      <c r="D2" s="6"/>
      <c r="E2" s="12"/>
      <c r="F2" s="123"/>
      <c r="G2" s="19"/>
      <c r="H2" s="20"/>
      <c r="I2" s="20"/>
      <c r="J2" s="20"/>
      <c r="K2" s="20"/>
      <c r="L2" s="20"/>
      <c r="M2" s="20"/>
      <c r="N2" s="20"/>
      <c r="O2" s="20"/>
      <c r="P2" s="20"/>
      <c r="Q2" s="20"/>
      <c r="R2" s="21"/>
    </row>
    <row r="3" spans="1:18" ht="15.75" thickBot="1">
      <c r="A3" s="289" t="s">
        <v>246</v>
      </c>
      <c r="B3" s="290"/>
      <c r="C3" s="290"/>
      <c r="D3" s="290"/>
      <c r="E3" s="291"/>
      <c r="F3" s="123"/>
      <c r="G3" s="307" t="s">
        <v>37</v>
      </c>
      <c r="H3" s="308"/>
      <c r="I3" s="308"/>
      <c r="J3" s="308"/>
      <c r="K3" s="308"/>
      <c r="L3" s="308"/>
      <c r="M3" s="308"/>
      <c r="N3" s="308"/>
      <c r="O3" s="308"/>
      <c r="P3" s="308"/>
      <c r="Q3" s="308"/>
      <c r="R3" s="309"/>
    </row>
    <row r="4" spans="1:18" ht="15">
      <c r="A4" s="132" t="s">
        <v>91</v>
      </c>
      <c r="B4" s="129" t="s">
        <v>247</v>
      </c>
      <c r="C4" s="140" t="s">
        <v>248</v>
      </c>
      <c r="D4" s="134">
        <f>'Input Page'!B12</f>
        <v>12</v>
      </c>
      <c r="E4" s="26"/>
      <c r="F4" s="123"/>
      <c r="G4" s="38"/>
      <c r="H4" s="37" t="s">
        <v>70</v>
      </c>
      <c r="I4" s="37" t="s">
        <v>21</v>
      </c>
      <c r="J4" s="37" t="s">
        <v>22</v>
      </c>
      <c r="K4" s="37" t="s">
        <v>23</v>
      </c>
      <c r="L4" s="37" t="s">
        <v>24</v>
      </c>
      <c r="M4" s="37" t="s">
        <v>25</v>
      </c>
      <c r="N4" s="37" t="s">
        <v>26</v>
      </c>
      <c r="O4" s="37" t="s">
        <v>27</v>
      </c>
      <c r="P4" s="37" t="s">
        <v>28</v>
      </c>
      <c r="Q4" s="37" t="s">
        <v>29</v>
      </c>
      <c r="R4" s="39" t="s">
        <v>30</v>
      </c>
    </row>
    <row r="5" spans="1:18" ht="15">
      <c r="A5" s="110" t="s">
        <v>92</v>
      </c>
      <c r="B5" s="130" t="s">
        <v>251</v>
      </c>
      <c r="C5" s="40" t="s">
        <v>248</v>
      </c>
      <c r="D5" s="135">
        <f>'Input Page'!B20</f>
        <v>2</v>
      </c>
      <c r="E5" s="13"/>
      <c r="F5" s="123"/>
      <c r="G5" s="27" t="s">
        <v>33</v>
      </c>
      <c r="H5" s="8">
        <f>D20</f>
        <v>3000</v>
      </c>
      <c r="I5" s="8">
        <v>0</v>
      </c>
      <c r="J5" s="8">
        <v>0</v>
      </c>
      <c r="K5" s="8">
        <v>0</v>
      </c>
      <c r="L5" s="8">
        <v>0</v>
      </c>
      <c r="M5" s="8">
        <v>0</v>
      </c>
      <c r="N5" s="8">
        <v>0</v>
      </c>
      <c r="O5" s="8">
        <v>0</v>
      </c>
      <c r="P5" s="8">
        <v>0</v>
      </c>
      <c r="Q5" s="8">
        <v>0</v>
      </c>
      <c r="R5" s="28">
        <v>0</v>
      </c>
    </row>
    <row r="6" spans="1:18" ht="15">
      <c r="A6" s="110" t="s">
        <v>93</v>
      </c>
      <c r="B6" s="130" t="s">
        <v>250</v>
      </c>
      <c r="C6" s="40" t="s">
        <v>248</v>
      </c>
      <c r="D6" s="135">
        <f>'Input Page'!B14</f>
        <v>16</v>
      </c>
      <c r="E6" s="13" t="s">
        <v>3</v>
      </c>
      <c r="F6" s="123"/>
      <c r="G6" s="27" t="s">
        <v>32</v>
      </c>
      <c r="H6" s="8">
        <f>D31</f>
        <v>8200</v>
      </c>
      <c r="I6" s="8">
        <v>0</v>
      </c>
      <c r="J6" s="8">
        <v>0</v>
      </c>
      <c r="K6" s="8">
        <v>0</v>
      </c>
      <c r="L6" s="8">
        <v>0</v>
      </c>
      <c r="M6" s="8">
        <v>0</v>
      </c>
      <c r="N6" s="8">
        <v>0</v>
      </c>
      <c r="O6" s="8">
        <v>0</v>
      </c>
      <c r="P6" s="8">
        <v>0</v>
      </c>
      <c r="Q6" s="8">
        <v>0</v>
      </c>
      <c r="R6" s="28">
        <v>0</v>
      </c>
    </row>
    <row r="7" spans="1:18" ht="15">
      <c r="A7" s="110" t="s">
        <v>94</v>
      </c>
      <c r="B7" s="130" t="s">
        <v>249</v>
      </c>
      <c r="C7" s="40" t="s">
        <v>248</v>
      </c>
      <c r="D7" s="135">
        <f>'Input Page'!B15</f>
        <v>7</v>
      </c>
      <c r="E7" s="13" t="s">
        <v>4</v>
      </c>
      <c r="F7" s="123"/>
      <c r="G7" s="27" t="s">
        <v>35</v>
      </c>
      <c r="H7" s="5"/>
      <c r="I7" s="8">
        <f>D18*D4</f>
        <v>241.38240000000002</v>
      </c>
      <c r="J7" s="8">
        <f>I7*(1+('Assumptions And References'!$B$44/100))</f>
        <v>246.21004800000003</v>
      </c>
      <c r="K7" s="8">
        <f>J7*(1+('Assumptions And References'!$B$44/100))</f>
        <v>251.13424896000004</v>
      </c>
      <c r="L7" s="8">
        <f>K7*(1+('Assumptions And References'!$B$44/100))</f>
        <v>256.15693393920003</v>
      </c>
      <c r="M7" s="8">
        <f>L7*(1+('Assumptions And References'!$B$44/100))</f>
        <v>261.28007261798405</v>
      </c>
      <c r="N7" s="8">
        <f>M7*(1+('Assumptions And References'!$B$44/100))</f>
        <v>266.50567407034373</v>
      </c>
      <c r="O7" s="8">
        <f>N7*(1+('Assumptions And References'!$B$44/100))</f>
        <v>271.8357875517506</v>
      </c>
      <c r="P7" s="8">
        <f>O7*(1+('Assumptions And References'!$B$44/100))</f>
        <v>277.27250330278565</v>
      </c>
      <c r="Q7" s="8">
        <f>P7*(1+('Assumptions And References'!$B$44/100))</f>
        <v>282.81795336884136</v>
      </c>
      <c r="R7" s="28">
        <f>Q7*(1+('Assumptions And References'!$B$44/100))</f>
        <v>288.4743124362182</v>
      </c>
    </row>
    <row r="8" spans="1:18" ht="15">
      <c r="A8" s="110" t="s">
        <v>95</v>
      </c>
      <c r="B8" s="130" t="s">
        <v>252</v>
      </c>
      <c r="C8" s="40" t="s">
        <v>253</v>
      </c>
      <c r="D8" s="135">
        <f>'Input Page'!B14*'Input Page'!B15</f>
        <v>112</v>
      </c>
      <c r="E8" s="13" t="s">
        <v>20</v>
      </c>
      <c r="F8" s="123"/>
      <c r="G8" s="27" t="s">
        <v>36</v>
      </c>
      <c r="H8" s="5"/>
      <c r="I8" s="8">
        <f>(D25*D5)+(D18*(D4-D5))</f>
        <v>216.2384</v>
      </c>
      <c r="J8" s="8">
        <f>I8*(1+('Assumptions And References'!$B$44/100))</f>
        <v>220.56316800000002</v>
      </c>
      <c r="K8" s="8">
        <f>J8*(1+('Assumptions And References'!$B$44/100))</f>
        <v>224.97443136</v>
      </c>
      <c r="L8" s="8">
        <f>K8*(1+('Assumptions And References'!$B$44/100))</f>
        <v>229.47391998720002</v>
      </c>
      <c r="M8" s="8">
        <f>L8*(1+('Assumptions And References'!$B$44/100))</f>
        <v>234.06339838694402</v>
      </c>
      <c r="N8" s="8">
        <f>M8*(1+('Assumptions And References'!$B$44/100))</f>
        <v>238.7446663546829</v>
      </c>
      <c r="O8" s="8">
        <f>N8*(1+('Assumptions And References'!$B$44/100))</f>
        <v>243.51955968177654</v>
      </c>
      <c r="P8" s="8">
        <f>O8*(1+('Assumptions And References'!$B$44/100))</f>
        <v>248.38995087541207</v>
      </c>
      <c r="Q8" s="8">
        <f>P8*(1+('Assumptions And References'!$B$44/100))</f>
        <v>253.3577498929203</v>
      </c>
      <c r="R8" s="28">
        <f>Q8*(1+('Assumptions And References'!$B$44/100))</f>
        <v>258.42490489077875</v>
      </c>
    </row>
    <row r="9" spans="1:18" ht="15">
      <c r="A9" s="110" t="s">
        <v>96</v>
      </c>
      <c r="B9" s="130" t="s">
        <v>99</v>
      </c>
      <c r="C9" s="40" t="s">
        <v>248</v>
      </c>
      <c r="D9" s="135">
        <f>'Input Page'!B13</f>
        <v>0</v>
      </c>
      <c r="E9" s="13" t="s">
        <v>3</v>
      </c>
      <c r="F9" s="123"/>
      <c r="G9" s="27" t="s">
        <v>68</v>
      </c>
      <c r="H9" s="5"/>
      <c r="I9" s="8">
        <f>I7-I8</f>
        <v>25.144000000000005</v>
      </c>
      <c r="J9" s="8">
        <f aca="true" t="shared" si="0" ref="J9:R9">J7-J8</f>
        <v>25.64688000000001</v>
      </c>
      <c r="K9" s="8">
        <f t="shared" si="0"/>
        <v>26.159817600000025</v>
      </c>
      <c r="L9" s="8">
        <f t="shared" si="0"/>
        <v>26.68301395200001</v>
      </c>
      <c r="M9" s="8">
        <f t="shared" si="0"/>
        <v>27.21667423104003</v>
      </c>
      <c r="N9" s="8">
        <f t="shared" si="0"/>
        <v>27.76100771566084</v>
      </c>
      <c r="O9" s="8">
        <f t="shared" si="0"/>
        <v>28.316227869974085</v>
      </c>
      <c r="P9" s="8">
        <f t="shared" si="0"/>
        <v>28.882552427373582</v>
      </c>
      <c r="Q9" s="8">
        <f t="shared" si="0"/>
        <v>29.46020347592105</v>
      </c>
      <c r="R9" s="28">
        <f t="shared" si="0"/>
        <v>30.049407545439465</v>
      </c>
    </row>
    <row r="10" spans="1:18" ht="15">
      <c r="A10" s="110" t="s">
        <v>97</v>
      </c>
      <c r="B10" s="130" t="s">
        <v>254</v>
      </c>
      <c r="C10" s="40" t="s">
        <v>255</v>
      </c>
      <c r="D10" s="135">
        <f>('Input Page'!B13*'Input Page'!B15)</f>
        <v>0</v>
      </c>
      <c r="E10" s="13" t="s">
        <v>20</v>
      </c>
      <c r="F10" s="123"/>
      <c r="G10" s="27" t="s">
        <v>69</v>
      </c>
      <c r="H10" s="5"/>
      <c r="I10" s="8">
        <f>D40</f>
        <v>100000</v>
      </c>
      <c r="J10" s="8">
        <f>I10</f>
        <v>100000</v>
      </c>
      <c r="K10" s="8">
        <f aca="true" t="shared" si="1" ref="K10:R10">J10</f>
        <v>100000</v>
      </c>
      <c r="L10" s="8">
        <f t="shared" si="1"/>
        <v>100000</v>
      </c>
      <c r="M10" s="8">
        <f t="shared" si="1"/>
        <v>100000</v>
      </c>
      <c r="N10" s="8">
        <f t="shared" si="1"/>
        <v>100000</v>
      </c>
      <c r="O10" s="8">
        <f t="shared" si="1"/>
        <v>100000</v>
      </c>
      <c r="P10" s="8">
        <f t="shared" si="1"/>
        <v>100000</v>
      </c>
      <c r="Q10" s="8">
        <f t="shared" si="1"/>
        <v>100000</v>
      </c>
      <c r="R10" s="28">
        <f t="shared" si="1"/>
        <v>100000</v>
      </c>
    </row>
    <row r="11" spans="1:18" ht="15">
      <c r="A11" s="110" t="s">
        <v>98</v>
      </c>
      <c r="B11" s="130" t="s">
        <v>188</v>
      </c>
      <c r="C11" s="40" t="s">
        <v>248</v>
      </c>
      <c r="D11" s="135">
        <f>'Input Page'!B4</f>
        <v>50</v>
      </c>
      <c r="E11" s="13" t="s">
        <v>100</v>
      </c>
      <c r="F11" s="123"/>
      <c r="G11" s="27" t="s">
        <v>67</v>
      </c>
      <c r="H11" s="8">
        <f>H5-H6</f>
        <v>-5200</v>
      </c>
      <c r="I11" s="8">
        <f>I9+I10</f>
        <v>100025.144</v>
      </c>
      <c r="J11" s="8">
        <f aca="true" t="shared" si="2" ref="J11:R11">J9+J10</f>
        <v>100025.64688</v>
      </c>
      <c r="K11" s="8">
        <f t="shared" si="2"/>
        <v>100026.1598176</v>
      </c>
      <c r="L11" s="8">
        <f t="shared" si="2"/>
        <v>100026.683013952</v>
      </c>
      <c r="M11" s="8">
        <f t="shared" si="2"/>
        <v>100027.21667423104</v>
      </c>
      <c r="N11" s="8">
        <f t="shared" si="2"/>
        <v>100027.76100771566</v>
      </c>
      <c r="O11" s="8">
        <f t="shared" si="2"/>
        <v>100028.31622786997</v>
      </c>
      <c r="P11" s="8">
        <f t="shared" si="2"/>
        <v>100028.88255242737</v>
      </c>
      <c r="Q11" s="8">
        <f t="shared" si="2"/>
        <v>100029.46020347592</v>
      </c>
      <c r="R11" s="28">
        <f t="shared" si="2"/>
        <v>100030.04940754543</v>
      </c>
    </row>
    <row r="12" spans="1:18" ht="15.75" thickBot="1">
      <c r="A12" s="110" t="s">
        <v>101</v>
      </c>
      <c r="B12" s="130" t="s">
        <v>256</v>
      </c>
      <c r="C12" s="40" t="s">
        <v>257</v>
      </c>
      <c r="D12" s="135">
        <f>D8*'Input Page'!B4</f>
        <v>5600</v>
      </c>
      <c r="E12" s="13" t="s">
        <v>107</v>
      </c>
      <c r="F12" s="123"/>
      <c r="G12" s="29" t="s">
        <v>34</v>
      </c>
      <c r="H12" s="30">
        <f>H11</f>
        <v>-5200</v>
      </c>
      <c r="I12" s="30">
        <f>H12+I11</f>
        <v>94825.144</v>
      </c>
      <c r="J12" s="30">
        <f aca="true" t="shared" si="3" ref="J12:R12">I12+J11</f>
        <v>194850.79088</v>
      </c>
      <c r="K12" s="30">
        <f t="shared" si="3"/>
        <v>294876.95069759997</v>
      </c>
      <c r="L12" s="30">
        <f t="shared" si="3"/>
        <v>394903.63371155196</v>
      </c>
      <c r="M12" s="30">
        <f t="shared" si="3"/>
        <v>494930.850385783</v>
      </c>
      <c r="N12" s="30">
        <f t="shared" si="3"/>
        <v>594958.6113934987</v>
      </c>
      <c r="O12" s="30">
        <f t="shared" si="3"/>
        <v>694986.9276213687</v>
      </c>
      <c r="P12" s="30">
        <f t="shared" si="3"/>
        <v>795015.810173796</v>
      </c>
      <c r="Q12" s="30">
        <f t="shared" si="3"/>
        <v>895045.2703772719</v>
      </c>
      <c r="R12" s="31">
        <f t="shared" si="3"/>
        <v>995075.3197848174</v>
      </c>
    </row>
    <row r="13" spans="1:18" ht="15.75" thickBot="1">
      <c r="A13" s="133" t="s">
        <v>102</v>
      </c>
      <c r="B13" s="131" t="s">
        <v>258</v>
      </c>
      <c r="C13" s="141" t="s">
        <v>259</v>
      </c>
      <c r="D13" s="136">
        <f>D10*'Input Page'!B4</f>
        <v>0</v>
      </c>
      <c r="E13" s="14" t="s">
        <v>107</v>
      </c>
      <c r="F13" s="123"/>
      <c r="G13" s="307" t="s">
        <v>38</v>
      </c>
      <c r="H13" s="308"/>
      <c r="I13" s="308"/>
      <c r="J13" s="308"/>
      <c r="K13" s="308"/>
      <c r="L13" s="308"/>
      <c r="M13" s="308"/>
      <c r="N13" s="308"/>
      <c r="O13" s="308"/>
      <c r="P13" s="308"/>
      <c r="Q13" s="308"/>
      <c r="R13" s="309"/>
    </row>
    <row r="14" spans="1:18" ht="15.75" thickBot="1">
      <c r="A14" s="289" t="s">
        <v>139</v>
      </c>
      <c r="B14" s="290"/>
      <c r="C14" s="290"/>
      <c r="D14" s="290"/>
      <c r="E14" s="291"/>
      <c r="F14" s="123"/>
      <c r="G14" s="38"/>
      <c r="H14" s="37" t="s">
        <v>70</v>
      </c>
      <c r="I14" s="37" t="s">
        <v>21</v>
      </c>
      <c r="J14" s="37" t="s">
        <v>22</v>
      </c>
      <c r="K14" s="37" t="s">
        <v>23</v>
      </c>
      <c r="L14" s="37" t="s">
        <v>24</v>
      </c>
      <c r="M14" s="37" t="s">
        <v>25</v>
      </c>
      <c r="N14" s="37" t="s">
        <v>26</v>
      </c>
      <c r="O14" s="37" t="s">
        <v>27</v>
      </c>
      <c r="P14" s="37" t="s">
        <v>28</v>
      </c>
      <c r="Q14" s="37" t="s">
        <v>29</v>
      </c>
      <c r="R14" s="39" t="s">
        <v>30</v>
      </c>
    </row>
    <row r="15" spans="1:18" ht="15">
      <c r="A15" s="132" t="s">
        <v>103</v>
      </c>
      <c r="B15" s="129" t="s">
        <v>262</v>
      </c>
      <c r="C15" s="140" t="s">
        <v>260</v>
      </c>
      <c r="D15" s="134">
        <f>'Input Page'!B16</f>
        <v>40</v>
      </c>
      <c r="E15" s="26" t="s">
        <v>12</v>
      </c>
      <c r="F15" s="123"/>
      <c r="G15" s="27" t="s">
        <v>33</v>
      </c>
      <c r="H15" s="8">
        <f>'Input Page'!B11*'Input Page'!B12</f>
        <v>18000</v>
      </c>
      <c r="I15" s="8">
        <v>0</v>
      </c>
      <c r="J15" s="8">
        <v>0</v>
      </c>
      <c r="K15" s="8">
        <v>0</v>
      </c>
      <c r="L15" s="8">
        <v>0</v>
      </c>
      <c r="M15" s="8">
        <v>0</v>
      </c>
      <c r="N15" s="8">
        <v>0</v>
      </c>
      <c r="O15" s="8">
        <v>0</v>
      </c>
      <c r="P15" s="8">
        <v>0</v>
      </c>
      <c r="Q15" s="8">
        <v>0</v>
      </c>
      <c r="R15" s="28">
        <v>0</v>
      </c>
    </row>
    <row r="16" spans="1:18" ht="15">
      <c r="A16" s="110" t="s">
        <v>104</v>
      </c>
      <c r="B16" s="130" t="s">
        <v>261</v>
      </c>
      <c r="C16" s="40" t="s">
        <v>260</v>
      </c>
      <c r="D16" s="135">
        <f>'Input Page'!B17</f>
        <v>3</v>
      </c>
      <c r="E16" s="13" t="s">
        <v>12</v>
      </c>
      <c r="F16" s="123"/>
      <c r="G16" s="27" t="s">
        <v>32</v>
      </c>
      <c r="H16" s="8">
        <f>('Input Page'!B21*'Input Page'!B12)+('Input Page'!B12*'Input Page'!B23)</f>
        <v>49200</v>
      </c>
      <c r="I16" s="8">
        <v>0</v>
      </c>
      <c r="J16" s="8">
        <v>0</v>
      </c>
      <c r="K16" s="8">
        <v>0</v>
      </c>
      <c r="L16" s="8">
        <v>0</v>
      </c>
      <c r="M16" s="8">
        <v>0</v>
      </c>
      <c r="N16" s="8">
        <v>0</v>
      </c>
      <c r="O16" s="8">
        <v>0</v>
      </c>
      <c r="P16" s="8">
        <v>0</v>
      </c>
      <c r="Q16" s="8">
        <v>0</v>
      </c>
      <c r="R16" s="28">
        <v>0</v>
      </c>
    </row>
    <row r="17" spans="1:18" ht="15">
      <c r="A17" s="110" t="s">
        <v>105</v>
      </c>
      <c r="B17" s="130" t="s">
        <v>263</v>
      </c>
      <c r="C17" s="40" t="s">
        <v>267</v>
      </c>
      <c r="D17" s="135">
        <f>((D12*'Input Page'!B16)+(D13*'Input Page'!B17))/1000</f>
        <v>224</v>
      </c>
      <c r="E17" s="13" t="s">
        <v>108</v>
      </c>
      <c r="F17" s="123"/>
      <c r="G17" s="27" t="s">
        <v>35</v>
      </c>
      <c r="H17" s="8"/>
      <c r="I17" s="8">
        <f>D18*D4</f>
        <v>241.38240000000002</v>
      </c>
      <c r="J17" s="8">
        <f>I17*(1+'Assumptions And References'!$B$44/100)</f>
        <v>246.21004800000003</v>
      </c>
      <c r="K17" s="8">
        <f>J17*(1+'Assumptions And References'!$B$44/100)</f>
        <v>251.13424896000004</v>
      </c>
      <c r="L17" s="8">
        <f>K17*(1+'Assumptions And References'!$B$44/100)</f>
        <v>256.15693393920003</v>
      </c>
      <c r="M17" s="8">
        <f>L17*(1+'Assumptions And References'!$B$44/100)</f>
        <v>261.28007261798405</v>
      </c>
      <c r="N17" s="8">
        <f>M17*(1+'Assumptions And References'!$B$44/100)</f>
        <v>266.50567407034373</v>
      </c>
      <c r="O17" s="8">
        <f>N17*(1+'Assumptions And References'!$B$44/100)</f>
        <v>271.8357875517506</v>
      </c>
      <c r="P17" s="8">
        <f>O17*(1+'Assumptions And References'!$B$44/100)</f>
        <v>277.27250330278565</v>
      </c>
      <c r="Q17" s="8">
        <f>P17*(1+'Assumptions And References'!$B$44/100)</f>
        <v>282.81795336884136</v>
      </c>
      <c r="R17" s="28">
        <f>Q17*(1+'Assumptions And References'!$B$44/100)</f>
        <v>288.4743124362182</v>
      </c>
    </row>
    <row r="18" spans="1:18" ht="15">
      <c r="A18" s="110" t="s">
        <v>109</v>
      </c>
      <c r="B18" s="130" t="s">
        <v>264</v>
      </c>
      <c r="C18" s="40" t="s">
        <v>265</v>
      </c>
      <c r="D18" s="137">
        <f>D17*'Assumptions And References'!B41</f>
        <v>20.1152</v>
      </c>
      <c r="E18" s="13" t="s">
        <v>18</v>
      </c>
      <c r="F18" s="208" t="s">
        <v>19</v>
      </c>
      <c r="G18" s="27" t="s">
        <v>36</v>
      </c>
      <c r="H18" s="8"/>
      <c r="I18" s="8">
        <f>D25*D4</f>
        <v>90.51840000000001</v>
      </c>
      <c r="J18" s="8">
        <f>I18*(1+'Assumptions And References'!$B$44/100)</f>
        <v>92.32876800000001</v>
      </c>
      <c r="K18" s="8">
        <f>J18*(1+'Assumptions And References'!$B$44/100)</f>
        <v>94.17534336000001</v>
      </c>
      <c r="L18" s="8">
        <f>K18*(1+'Assumptions And References'!$B$44/100)</f>
        <v>96.05885022720001</v>
      </c>
      <c r="M18" s="8">
        <f>L18*(1+'Assumptions And References'!$B$44/100)</f>
        <v>97.98002723174402</v>
      </c>
      <c r="N18" s="8">
        <f>M18*(1+'Assumptions And References'!$B$44/100)</f>
        <v>99.9396277763789</v>
      </c>
      <c r="O18" s="8">
        <f>N18*(1+'Assumptions And References'!$B$44/100)</f>
        <v>101.93842033190649</v>
      </c>
      <c r="P18" s="8">
        <f>O18*(1+'Assumptions And References'!$B$44/100)</f>
        <v>103.97718873854461</v>
      </c>
      <c r="Q18" s="8">
        <f>P18*(1+'Assumptions And References'!$B$44/100)</f>
        <v>106.05673251331551</v>
      </c>
      <c r="R18" s="28">
        <f>Q18*(1+'Assumptions And References'!$B$44/100)</f>
        <v>108.17786716358182</v>
      </c>
    </row>
    <row r="19" spans="1:18" ht="15">
      <c r="A19" s="110" t="s">
        <v>110</v>
      </c>
      <c r="B19" s="138" t="s">
        <v>266</v>
      </c>
      <c r="C19" s="139" t="s">
        <v>248</v>
      </c>
      <c r="D19" s="137">
        <f>'Input Page'!B11</f>
        <v>1500</v>
      </c>
      <c r="E19" s="13" t="s">
        <v>1</v>
      </c>
      <c r="F19" s="123"/>
      <c r="G19" s="27" t="s">
        <v>68</v>
      </c>
      <c r="H19" s="8"/>
      <c r="I19" s="8">
        <f>I17-I18</f>
        <v>150.864</v>
      </c>
      <c r="J19" s="8">
        <f aca="true" t="shared" si="4" ref="J19:R19">J17-J18</f>
        <v>153.88128</v>
      </c>
      <c r="K19" s="8">
        <f t="shared" si="4"/>
        <v>156.95890560000004</v>
      </c>
      <c r="L19" s="8">
        <f t="shared" si="4"/>
        <v>160.098083712</v>
      </c>
      <c r="M19" s="8">
        <f t="shared" si="4"/>
        <v>163.30004538624001</v>
      </c>
      <c r="N19" s="8">
        <f t="shared" si="4"/>
        <v>166.56604629396483</v>
      </c>
      <c r="O19" s="8">
        <f t="shared" si="4"/>
        <v>169.89736721984414</v>
      </c>
      <c r="P19" s="8">
        <f t="shared" si="4"/>
        <v>173.29531456424104</v>
      </c>
      <c r="Q19" s="8">
        <f t="shared" si="4"/>
        <v>176.76122085552583</v>
      </c>
      <c r="R19" s="28">
        <f t="shared" si="4"/>
        <v>180.2964452726364</v>
      </c>
    </row>
    <row r="20" spans="1:18" ht="15.75" thickBot="1">
      <c r="A20" s="133" t="s">
        <v>111</v>
      </c>
      <c r="B20" s="131" t="s">
        <v>268</v>
      </c>
      <c r="C20" s="141" t="s">
        <v>269</v>
      </c>
      <c r="D20" s="136">
        <f>'Input Page'!B11*'Input Page'!B20</f>
        <v>3000</v>
      </c>
      <c r="E20" s="14" t="s">
        <v>1</v>
      </c>
      <c r="F20" s="123"/>
      <c r="G20" s="27" t="s">
        <v>69</v>
      </c>
      <c r="H20" s="8"/>
      <c r="I20" s="8">
        <f>D41</f>
        <v>600000</v>
      </c>
      <c r="J20" s="8">
        <f>I20</f>
        <v>600000</v>
      </c>
      <c r="K20" s="8">
        <f aca="true" t="shared" si="5" ref="K20:R20">J20</f>
        <v>600000</v>
      </c>
      <c r="L20" s="8">
        <f t="shared" si="5"/>
        <v>600000</v>
      </c>
      <c r="M20" s="8">
        <f t="shared" si="5"/>
        <v>600000</v>
      </c>
      <c r="N20" s="8">
        <f t="shared" si="5"/>
        <v>600000</v>
      </c>
      <c r="O20" s="8">
        <f t="shared" si="5"/>
        <v>600000</v>
      </c>
      <c r="P20" s="8">
        <f t="shared" si="5"/>
        <v>600000</v>
      </c>
      <c r="Q20" s="8">
        <f t="shared" si="5"/>
        <v>600000</v>
      </c>
      <c r="R20" s="28">
        <f t="shared" si="5"/>
        <v>600000</v>
      </c>
    </row>
    <row r="21" spans="1:18" ht="15.75" thickBot="1">
      <c r="A21" s="289" t="s">
        <v>32</v>
      </c>
      <c r="B21" s="290"/>
      <c r="C21" s="290"/>
      <c r="D21" s="290"/>
      <c r="E21" s="291"/>
      <c r="F21" s="123"/>
      <c r="G21" s="27" t="s">
        <v>67</v>
      </c>
      <c r="H21" s="8">
        <f>H15-H16</f>
        <v>-31200</v>
      </c>
      <c r="I21" s="8">
        <f>I19+I20</f>
        <v>600150.864</v>
      </c>
      <c r="J21" s="8">
        <f aca="true" t="shared" si="6" ref="J21:R21">J19+J20</f>
        <v>600153.88128</v>
      </c>
      <c r="K21" s="8">
        <f t="shared" si="6"/>
        <v>600156.9589056</v>
      </c>
      <c r="L21" s="8">
        <f t="shared" si="6"/>
        <v>600160.098083712</v>
      </c>
      <c r="M21" s="8">
        <f t="shared" si="6"/>
        <v>600163.3000453862</v>
      </c>
      <c r="N21" s="8">
        <f t="shared" si="6"/>
        <v>600166.5660462939</v>
      </c>
      <c r="O21" s="8">
        <f t="shared" si="6"/>
        <v>600169.8973672198</v>
      </c>
      <c r="P21" s="8">
        <f t="shared" si="6"/>
        <v>600173.2953145643</v>
      </c>
      <c r="Q21" s="8">
        <f t="shared" si="6"/>
        <v>600176.7612208555</v>
      </c>
      <c r="R21" s="28">
        <f t="shared" si="6"/>
        <v>600180.2964452726</v>
      </c>
    </row>
    <row r="22" spans="1:18" ht="15.75" thickBot="1">
      <c r="A22" s="132" t="s">
        <v>112</v>
      </c>
      <c r="B22" s="129" t="s">
        <v>270</v>
      </c>
      <c r="C22" s="140" t="s">
        <v>271</v>
      </c>
      <c r="D22" s="134">
        <f>'Input Page'!B24</f>
        <v>15</v>
      </c>
      <c r="E22" s="26" t="s">
        <v>12</v>
      </c>
      <c r="F22" s="123"/>
      <c r="G22" s="29" t="s">
        <v>34</v>
      </c>
      <c r="H22" s="30">
        <f>H21</f>
        <v>-31200</v>
      </c>
      <c r="I22" s="32">
        <f>H22+I21</f>
        <v>568950.864</v>
      </c>
      <c r="J22" s="30">
        <f aca="true" t="shared" si="7" ref="J22:R22">I22+J21</f>
        <v>1169104.74528</v>
      </c>
      <c r="K22" s="30">
        <f t="shared" si="7"/>
        <v>1769261.7041856</v>
      </c>
      <c r="L22" s="30">
        <f t="shared" si="7"/>
        <v>2369421.802269312</v>
      </c>
      <c r="M22" s="30">
        <f t="shared" si="7"/>
        <v>2969585.1023146985</v>
      </c>
      <c r="N22" s="30">
        <f t="shared" si="7"/>
        <v>3569751.6683609923</v>
      </c>
      <c r="O22" s="30">
        <f t="shared" si="7"/>
        <v>4169921.5657282122</v>
      </c>
      <c r="P22" s="30">
        <f t="shared" si="7"/>
        <v>4770094.861042776</v>
      </c>
      <c r="Q22" s="30">
        <f t="shared" si="7"/>
        <v>5370271.622263632</v>
      </c>
      <c r="R22" s="31">
        <f t="shared" si="7"/>
        <v>5970451.918708905</v>
      </c>
    </row>
    <row r="23" spans="1:18" ht="15.75" thickBot="1">
      <c r="A23" s="110" t="s">
        <v>113</v>
      </c>
      <c r="B23" s="130" t="s">
        <v>261</v>
      </c>
      <c r="C23" s="40" t="s">
        <v>271</v>
      </c>
      <c r="D23" s="135">
        <f>'Input Page'!B25</f>
        <v>1</v>
      </c>
      <c r="E23" s="13" t="s">
        <v>12</v>
      </c>
      <c r="F23" s="123"/>
      <c r="G23" s="304" t="s">
        <v>122</v>
      </c>
      <c r="H23" s="305"/>
      <c r="I23" s="305"/>
      <c r="J23" s="305"/>
      <c r="K23" s="305"/>
      <c r="L23" s="305"/>
      <c r="M23" s="305"/>
      <c r="N23" s="305"/>
      <c r="O23" s="305"/>
      <c r="P23" s="305"/>
      <c r="Q23" s="305"/>
      <c r="R23" s="306"/>
    </row>
    <row r="24" spans="1:18" ht="15">
      <c r="A24" s="110" t="s">
        <v>114</v>
      </c>
      <c r="B24" s="130" t="s">
        <v>272</v>
      </c>
      <c r="C24" s="40" t="s">
        <v>273</v>
      </c>
      <c r="D24" s="135">
        <f>((D12*'Input Page'!B24)+(D13*'Input Page'!B25))/1000</f>
        <v>84</v>
      </c>
      <c r="E24" s="13" t="s">
        <v>108</v>
      </c>
      <c r="F24" s="123"/>
      <c r="G24" s="56"/>
      <c r="H24" s="57" t="s">
        <v>70</v>
      </c>
      <c r="I24" s="57" t="s">
        <v>21</v>
      </c>
      <c r="J24" s="57" t="s">
        <v>22</v>
      </c>
      <c r="K24" s="57" t="s">
        <v>23</v>
      </c>
      <c r="L24" s="57" t="s">
        <v>24</v>
      </c>
      <c r="M24" s="57" t="s">
        <v>25</v>
      </c>
      <c r="N24" s="57" t="s">
        <v>26</v>
      </c>
      <c r="O24" s="57" t="s">
        <v>27</v>
      </c>
      <c r="P24" s="57" t="s">
        <v>28</v>
      </c>
      <c r="Q24" s="57" t="s">
        <v>29</v>
      </c>
      <c r="R24" s="58" t="s">
        <v>30</v>
      </c>
    </row>
    <row r="25" spans="1:18" ht="15">
      <c r="A25" s="110" t="s">
        <v>115</v>
      </c>
      <c r="B25" s="130" t="s">
        <v>274</v>
      </c>
      <c r="C25" s="40" t="s">
        <v>275</v>
      </c>
      <c r="D25" s="137">
        <f>D24*'Assumptions And References'!B41</f>
        <v>7.543200000000001</v>
      </c>
      <c r="E25" s="13" t="s">
        <v>18</v>
      </c>
      <c r="F25" s="208" t="s">
        <v>19</v>
      </c>
      <c r="G25" s="27" t="s">
        <v>33</v>
      </c>
      <c r="H25" s="8">
        <v>0</v>
      </c>
      <c r="I25" s="8">
        <v>0</v>
      </c>
      <c r="J25" s="8">
        <v>0</v>
      </c>
      <c r="K25" s="8">
        <v>0</v>
      </c>
      <c r="L25" s="8">
        <v>0</v>
      </c>
      <c r="M25" s="8">
        <v>0</v>
      </c>
      <c r="N25" s="8">
        <v>0</v>
      </c>
      <c r="O25" s="8">
        <v>0</v>
      </c>
      <c r="P25" s="8">
        <v>0</v>
      </c>
      <c r="Q25" s="8">
        <v>0</v>
      </c>
      <c r="R25" s="28">
        <v>0</v>
      </c>
    </row>
    <row r="26" spans="1:18" ht="15">
      <c r="A26" s="110" t="s">
        <v>116</v>
      </c>
      <c r="B26" s="130" t="s">
        <v>276</v>
      </c>
      <c r="C26" s="40" t="s">
        <v>248</v>
      </c>
      <c r="D26" s="137">
        <f>'Input Page'!B21</f>
        <v>4000</v>
      </c>
      <c r="E26" s="13" t="s">
        <v>1</v>
      </c>
      <c r="F26" s="123"/>
      <c r="G26" s="27" t="s">
        <v>32</v>
      </c>
      <c r="H26" s="8">
        <f>D31</f>
        <v>8200</v>
      </c>
      <c r="I26" s="8">
        <v>0</v>
      </c>
      <c r="J26" s="8">
        <v>0</v>
      </c>
      <c r="K26" s="8">
        <v>0</v>
      </c>
      <c r="L26" s="8">
        <v>0</v>
      </c>
      <c r="M26" s="8">
        <v>0</v>
      </c>
      <c r="N26" s="8">
        <v>0</v>
      </c>
      <c r="O26" s="8">
        <v>0</v>
      </c>
      <c r="P26" s="8">
        <v>0</v>
      </c>
      <c r="Q26" s="8">
        <v>0</v>
      </c>
      <c r="R26" s="28">
        <v>0</v>
      </c>
    </row>
    <row r="27" spans="1:18" ht="15">
      <c r="A27" s="110" t="s">
        <v>147</v>
      </c>
      <c r="B27" s="130" t="s">
        <v>277</v>
      </c>
      <c r="C27" s="40" t="s">
        <v>248</v>
      </c>
      <c r="D27" s="137">
        <f>'Input Page'!B23</f>
        <v>100</v>
      </c>
      <c r="E27" s="13" t="s">
        <v>1</v>
      </c>
      <c r="F27" s="123"/>
      <c r="G27" s="27" t="s">
        <v>35</v>
      </c>
      <c r="H27" s="8"/>
      <c r="I27" s="8">
        <f aca="true" t="shared" si="8" ref="I27:R27">I7</f>
        <v>241.38240000000002</v>
      </c>
      <c r="J27" s="8">
        <f t="shared" si="8"/>
        <v>246.21004800000003</v>
      </c>
      <c r="K27" s="8">
        <f t="shared" si="8"/>
        <v>251.13424896000004</v>
      </c>
      <c r="L27" s="8">
        <f t="shared" si="8"/>
        <v>256.15693393920003</v>
      </c>
      <c r="M27" s="8">
        <f t="shared" si="8"/>
        <v>261.28007261798405</v>
      </c>
      <c r="N27" s="8">
        <f t="shared" si="8"/>
        <v>266.50567407034373</v>
      </c>
      <c r="O27" s="8">
        <f t="shared" si="8"/>
        <v>271.8357875517506</v>
      </c>
      <c r="P27" s="8">
        <f t="shared" si="8"/>
        <v>277.27250330278565</v>
      </c>
      <c r="Q27" s="8">
        <f t="shared" si="8"/>
        <v>282.81795336884136</v>
      </c>
      <c r="R27" s="28">
        <f t="shared" si="8"/>
        <v>288.4743124362182</v>
      </c>
    </row>
    <row r="28" spans="1:18" ht="15">
      <c r="A28" s="110" t="s">
        <v>12</v>
      </c>
      <c r="B28" s="130" t="s">
        <v>278</v>
      </c>
      <c r="C28" s="40" t="s">
        <v>279</v>
      </c>
      <c r="D28" s="135">
        <f>'Input Page'!B21*'Input Page'!B20</f>
        <v>8000</v>
      </c>
      <c r="E28" s="13" t="s">
        <v>1</v>
      </c>
      <c r="F28" s="123"/>
      <c r="G28" s="27" t="s">
        <v>36</v>
      </c>
      <c r="H28" s="8"/>
      <c r="I28" s="8">
        <f aca="true" t="shared" si="9" ref="I28:R28">I8</f>
        <v>216.2384</v>
      </c>
      <c r="J28" s="8">
        <f t="shared" si="9"/>
        <v>220.56316800000002</v>
      </c>
      <c r="K28" s="8">
        <f t="shared" si="9"/>
        <v>224.97443136</v>
      </c>
      <c r="L28" s="8">
        <f t="shared" si="9"/>
        <v>229.47391998720002</v>
      </c>
      <c r="M28" s="8">
        <f t="shared" si="9"/>
        <v>234.06339838694402</v>
      </c>
      <c r="N28" s="8">
        <f t="shared" si="9"/>
        <v>238.7446663546829</v>
      </c>
      <c r="O28" s="8">
        <f t="shared" si="9"/>
        <v>243.51955968177654</v>
      </c>
      <c r="P28" s="8">
        <f t="shared" si="9"/>
        <v>248.38995087541207</v>
      </c>
      <c r="Q28" s="8">
        <f t="shared" si="9"/>
        <v>253.3577498929203</v>
      </c>
      <c r="R28" s="28">
        <f t="shared" si="9"/>
        <v>258.42490489077875</v>
      </c>
    </row>
    <row r="29" spans="1:18" ht="15">
      <c r="A29" s="110" t="s">
        <v>148</v>
      </c>
      <c r="B29" s="130" t="s">
        <v>280</v>
      </c>
      <c r="C29" s="40" t="s">
        <v>248</v>
      </c>
      <c r="D29" s="135">
        <f>'Input Page'!B22</f>
        <v>2</v>
      </c>
      <c r="E29" s="13"/>
      <c r="F29" s="123"/>
      <c r="G29" s="27" t="s">
        <v>68</v>
      </c>
      <c r="H29" s="8"/>
      <c r="I29" s="8">
        <f>I27-I28</f>
        <v>25.144000000000005</v>
      </c>
      <c r="J29" s="8">
        <f aca="true" t="shared" si="10" ref="J29:R29">J27-J28</f>
        <v>25.64688000000001</v>
      </c>
      <c r="K29" s="8">
        <f t="shared" si="10"/>
        <v>26.159817600000025</v>
      </c>
      <c r="L29" s="8">
        <f t="shared" si="10"/>
        <v>26.68301395200001</v>
      </c>
      <c r="M29" s="8">
        <f t="shared" si="10"/>
        <v>27.21667423104003</v>
      </c>
      <c r="N29" s="8">
        <f t="shared" si="10"/>
        <v>27.76100771566084</v>
      </c>
      <c r="O29" s="8">
        <f t="shared" si="10"/>
        <v>28.316227869974085</v>
      </c>
      <c r="P29" s="8">
        <f t="shared" si="10"/>
        <v>28.882552427373582</v>
      </c>
      <c r="Q29" s="8">
        <f t="shared" si="10"/>
        <v>29.46020347592105</v>
      </c>
      <c r="R29" s="28">
        <f t="shared" si="10"/>
        <v>30.049407545439465</v>
      </c>
    </row>
    <row r="30" spans="1:18" ht="15">
      <c r="A30" s="110" t="s">
        <v>149</v>
      </c>
      <c r="B30" s="130" t="s">
        <v>281</v>
      </c>
      <c r="C30" s="40" t="s">
        <v>282</v>
      </c>
      <c r="D30" s="135">
        <f>'Input Page'!B23*'Input Page'!B20</f>
        <v>200</v>
      </c>
      <c r="E30" s="13" t="s">
        <v>1</v>
      </c>
      <c r="F30" s="123"/>
      <c r="G30" s="27" t="s">
        <v>69</v>
      </c>
      <c r="H30" s="8"/>
      <c r="I30" s="8">
        <f aca="true" t="shared" si="11" ref="I30:R30">I10</f>
        <v>100000</v>
      </c>
      <c r="J30" s="8">
        <f t="shared" si="11"/>
        <v>100000</v>
      </c>
      <c r="K30" s="8">
        <f t="shared" si="11"/>
        <v>100000</v>
      </c>
      <c r="L30" s="8">
        <f t="shared" si="11"/>
        <v>100000</v>
      </c>
      <c r="M30" s="8">
        <f t="shared" si="11"/>
        <v>100000</v>
      </c>
      <c r="N30" s="8">
        <f t="shared" si="11"/>
        <v>100000</v>
      </c>
      <c r="O30" s="8">
        <f t="shared" si="11"/>
        <v>100000</v>
      </c>
      <c r="P30" s="8">
        <f t="shared" si="11"/>
        <v>100000</v>
      </c>
      <c r="Q30" s="8">
        <f t="shared" si="11"/>
        <v>100000</v>
      </c>
      <c r="R30" s="28">
        <f t="shared" si="11"/>
        <v>100000</v>
      </c>
    </row>
    <row r="31" spans="1:18" ht="15">
      <c r="A31" s="110" t="s">
        <v>187</v>
      </c>
      <c r="B31" s="130" t="s">
        <v>283</v>
      </c>
      <c r="C31" s="40" t="s">
        <v>284</v>
      </c>
      <c r="D31" s="135">
        <f>D30+D28</f>
        <v>8200</v>
      </c>
      <c r="E31" s="13" t="s">
        <v>1</v>
      </c>
      <c r="F31" s="123"/>
      <c r="G31" s="27" t="s">
        <v>232</v>
      </c>
      <c r="H31" s="8">
        <f>D64</f>
        <v>400</v>
      </c>
      <c r="I31" s="8">
        <v>0</v>
      </c>
      <c r="J31" s="8">
        <v>0</v>
      </c>
      <c r="K31" s="8">
        <v>0</v>
      </c>
      <c r="L31" s="8">
        <v>0</v>
      </c>
      <c r="M31" s="8">
        <v>0</v>
      </c>
      <c r="N31" s="8">
        <v>0</v>
      </c>
      <c r="O31" s="8">
        <v>0</v>
      </c>
      <c r="P31" s="8">
        <v>0</v>
      </c>
      <c r="Q31" s="8">
        <v>0</v>
      </c>
      <c r="R31" s="28">
        <v>0</v>
      </c>
    </row>
    <row r="32" spans="1:18" ht="15">
      <c r="A32" s="110"/>
      <c r="B32" s="130" t="str">
        <f>"Estimated annual savings on electricity after replacing "&amp;TEXT(D5,"0")&amp;" computers"</f>
        <v>Estimated annual savings on electricity after replacing 2 computers</v>
      </c>
      <c r="C32" s="40" t="s">
        <v>285</v>
      </c>
      <c r="D32" s="135">
        <f>(D4*D18)-((D18*(D4-D5))+(D5*D25))</f>
        <v>25.144000000000005</v>
      </c>
      <c r="E32" s="13" t="s">
        <v>1</v>
      </c>
      <c r="F32" s="123"/>
      <c r="G32" s="27" t="s">
        <v>67</v>
      </c>
      <c r="H32" s="8">
        <f>-H26-H31</f>
        <v>-8600</v>
      </c>
      <c r="I32" s="8">
        <f aca="true" t="shared" si="12" ref="I32:R32">I29+I30</f>
        <v>100025.144</v>
      </c>
      <c r="J32" s="8">
        <f t="shared" si="12"/>
        <v>100025.64688</v>
      </c>
      <c r="K32" s="8">
        <f t="shared" si="12"/>
        <v>100026.1598176</v>
      </c>
      <c r="L32" s="8">
        <f t="shared" si="12"/>
        <v>100026.683013952</v>
      </c>
      <c r="M32" s="8">
        <f t="shared" si="12"/>
        <v>100027.21667423104</v>
      </c>
      <c r="N32" s="8">
        <f t="shared" si="12"/>
        <v>100027.76100771566</v>
      </c>
      <c r="O32" s="8">
        <f t="shared" si="12"/>
        <v>100028.31622786997</v>
      </c>
      <c r="P32" s="8">
        <f t="shared" si="12"/>
        <v>100028.88255242737</v>
      </c>
      <c r="Q32" s="8">
        <f t="shared" si="12"/>
        <v>100029.46020347592</v>
      </c>
      <c r="R32" s="28">
        <f t="shared" si="12"/>
        <v>100030.04940754543</v>
      </c>
    </row>
    <row r="33" spans="1:18" ht="15.75" thickBot="1">
      <c r="A33" s="133"/>
      <c r="B33" s="131" t="s">
        <v>71</v>
      </c>
      <c r="C33" s="141" t="s">
        <v>286</v>
      </c>
      <c r="D33" s="136">
        <f>(D18*D4)-(D4*D25)</f>
        <v>150.864</v>
      </c>
      <c r="E33" s="14" t="s">
        <v>1</v>
      </c>
      <c r="F33" s="123"/>
      <c r="G33" s="29" t="s">
        <v>34</v>
      </c>
      <c r="H33" s="30">
        <f>H32</f>
        <v>-8600</v>
      </c>
      <c r="I33" s="30">
        <f>H33+I32</f>
        <v>91425.144</v>
      </c>
      <c r="J33" s="30">
        <f aca="true" t="shared" si="13" ref="J33:R33">I33+J32</f>
        <v>191450.79088</v>
      </c>
      <c r="K33" s="30">
        <f t="shared" si="13"/>
        <v>291476.95069759997</v>
      </c>
      <c r="L33" s="30">
        <f t="shared" si="13"/>
        <v>391503.63371155196</v>
      </c>
      <c r="M33" s="30">
        <f t="shared" si="13"/>
        <v>491530.850385783</v>
      </c>
      <c r="N33" s="30">
        <f t="shared" si="13"/>
        <v>591558.6113934987</v>
      </c>
      <c r="O33" s="30">
        <f t="shared" si="13"/>
        <v>691586.9276213687</v>
      </c>
      <c r="P33" s="30">
        <f t="shared" si="13"/>
        <v>791615.810173796</v>
      </c>
      <c r="Q33" s="30">
        <f t="shared" si="13"/>
        <v>891645.2703772719</v>
      </c>
      <c r="R33" s="31">
        <f t="shared" si="13"/>
        <v>991675.3197848174</v>
      </c>
    </row>
    <row r="34" spans="1:18" ht="15.75" thickBot="1">
      <c r="A34" s="289" t="s">
        <v>140</v>
      </c>
      <c r="B34" s="290"/>
      <c r="C34" s="290"/>
      <c r="D34" s="290"/>
      <c r="E34" s="291"/>
      <c r="F34" s="123"/>
      <c r="G34" s="123"/>
      <c r="H34" s="123"/>
      <c r="I34" s="123"/>
      <c r="J34" s="123"/>
      <c r="K34" s="123"/>
      <c r="L34" s="123"/>
      <c r="M34" s="123"/>
      <c r="N34" s="123"/>
      <c r="O34" s="123"/>
      <c r="P34" s="123"/>
      <c r="Q34" s="123"/>
      <c r="R34" s="123"/>
    </row>
    <row r="35" spans="1:14" ht="15.75" thickBot="1">
      <c r="A35" s="132" t="s">
        <v>117</v>
      </c>
      <c r="B35" s="129" t="s">
        <v>287</v>
      </c>
      <c r="C35" s="140" t="s">
        <v>248</v>
      </c>
      <c r="D35" s="134">
        <f>'Input Page'!B5</f>
        <v>25</v>
      </c>
      <c r="E35" s="26" t="s">
        <v>1</v>
      </c>
      <c r="F35" s="123"/>
      <c r="G35" s="298" t="s">
        <v>42</v>
      </c>
      <c r="H35" s="299"/>
      <c r="I35" s="299"/>
      <c r="J35" s="299"/>
      <c r="K35" s="299"/>
      <c r="L35" s="299"/>
      <c r="M35" s="299"/>
      <c r="N35" s="300"/>
    </row>
    <row r="36" spans="1:15" ht="15">
      <c r="A36" s="110" t="s">
        <v>118</v>
      </c>
      <c r="B36" s="130" t="s">
        <v>288</v>
      </c>
      <c r="C36" s="40" t="s">
        <v>248</v>
      </c>
      <c r="D36" s="135">
        <f>'Input Page'!B6</f>
        <v>40</v>
      </c>
      <c r="E36" s="13" t="s">
        <v>66</v>
      </c>
      <c r="G36" s="319"/>
      <c r="H36" s="320"/>
      <c r="I36" s="37" t="s">
        <v>44</v>
      </c>
      <c r="J36" s="37" t="s">
        <v>45</v>
      </c>
      <c r="K36" s="37" t="s">
        <v>46</v>
      </c>
      <c r="L36" s="37" t="s">
        <v>47</v>
      </c>
      <c r="M36" s="37" t="s">
        <v>48</v>
      </c>
      <c r="N36" s="39" t="s">
        <v>43</v>
      </c>
      <c r="O36" s="123"/>
    </row>
    <row r="37" spans="1:15" ht="15">
      <c r="A37" s="110" t="s">
        <v>119</v>
      </c>
      <c r="B37" s="130" t="s">
        <v>289</v>
      </c>
      <c r="C37" s="40" t="s">
        <v>290</v>
      </c>
      <c r="D37" s="135">
        <f>'Input Page'!B6*'Input Page'!B4</f>
        <v>2000</v>
      </c>
      <c r="E37" s="13" t="s">
        <v>107</v>
      </c>
      <c r="G37" s="321" t="s">
        <v>37</v>
      </c>
      <c r="H37" s="322"/>
      <c r="I37" s="11">
        <f>IRR(H11:M11,5)</f>
        <v>19.23560397876161</v>
      </c>
      <c r="J37" s="11">
        <f>IRR(H11:N11,5)</f>
        <v>19.23560936798176</v>
      </c>
      <c r="K37" s="11">
        <f>IRR(H11:O11,5)</f>
        <v>19.235609634306456</v>
      </c>
      <c r="L37" s="11">
        <f>IRR(H11:P11,5)</f>
        <v>19.23560964746772</v>
      </c>
      <c r="M37" s="11">
        <f>IRR(H11:Q11,5)</f>
        <v>19.235609648118125</v>
      </c>
      <c r="N37" s="33">
        <f>IRR(H11:R11,5)</f>
        <v>19.235609648150266</v>
      </c>
      <c r="O37" s="123"/>
    </row>
    <row r="38" spans="1:15" ht="15">
      <c r="A38" s="110" t="s">
        <v>120</v>
      </c>
      <c r="B38" s="130" t="str">
        <f>"Total hours of work done at home per year with "&amp;TEXT(D5,"0")&amp;" laptops"</f>
        <v>Total hours of work done at home per year with 2 laptops</v>
      </c>
      <c r="C38" s="40" t="s">
        <v>291</v>
      </c>
      <c r="D38" s="135">
        <f>D37*D5</f>
        <v>4000</v>
      </c>
      <c r="E38" s="13" t="s">
        <v>107</v>
      </c>
      <c r="G38" s="321" t="s">
        <v>38</v>
      </c>
      <c r="H38" s="322"/>
      <c r="I38" s="11">
        <f>IRR(H21:M21,5)</f>
        <v>19.235603978761606</v>
      </c>
      <c r="J38" s="11">
        <f>IRR(H21:N21,5)</f>
        <v>19.235609367981755</v>
      </c>
      <c r="K38" s="11">
        <f>IRR(H21:O21,5)</f>
        <v>19.235609634306456</v>
      </c>
      <c r="L38" s="11">
        <f>IRR(H21:P21,5)</f>
        <v>19.23560964746772</v>
      </c>
      <c r="M38" s="11">
        <f>IRR(H21:Q21,5)</f>
        <v>19.23560964811812</v>
      </c>
      <c r="N38" s="33">
        <f>IRR(H21:R21,5)</f>
        <v>19.235609648150266</v>
      </c>
      <c r="O38" s="123"/>
    </row>
    <row r="39" spans="1:15" ht="15.75" thickBot="1">
      <c r="A39" s="110" t="s">
        <v>121</v>
      </c>
      <c r="B39" s="130" t="str">
        <f>"Total hours of work done at home per year with all laptops "</f>
        <v>Total hours of work done at home per year with all laptops </v>
      </c>
      <c r="C39" s="40" t="s">
        <v>292</v>
      </c>
      <c r="D39" s="135">
        <f>D37*D4</f>
        <v>24000</v>
      </c>
      <c r="E39" s="13" t="s">
        <v>107</v>
      </c>
      <c r="G39" s="323" t="s">
        <v>326</v>
      </c>
      <c r="H39" s="324"/>
      <c r="I39" s="34">
        <f>IRR(H32:M32,5)</f>
        <v>11.630799553922927</v>
      </c>
      <c r="J39" s="34">
        <f>IRR(H32:N32,5)</f>
        <v>11.630832869474785</v>
      </c>
      <c r="K39" s="34">
        <f>IRR(H32:O32,5)</f>
        <v>11.63083550708896</v>
      </c>
      <c r="L39" s="34">
        <f>IRR(H32:P32,5)</f>
        <v>11.630835715913273</v>
      </c>
      <c r="M39" s="34">
        <f>IRR(H32:Q32,5)</f>
        <v>11.630835732446265</v>
      </c>
      <c r="N39" s="35">
        <f>IRR(H32:R32)</f>
        <v>11.63083573375565</v>
      </c>
      <c r="O39" s="123"/>
    </row>
    <row r="40" spans="1:19" ht="15.75" thickBot="1">
      <c r="A40" s="110"/>
      <c r="B40" s="130" t="str">
        <f>"Total value of work done at home per year with "&amp;TEXT(D5,"0")&amp;" laptops "</f>
        <v>Total value of work done at home per year with 2 laptops </v>
      </c>
      <c r="C40" s="40" t="s">
        <v>293</v>
      </c>
      <c r="D40" s="135">
        <f>D38*'Input Page'!B5</f>
        <v>100000</v>
      </c>
      <c r="E40" s="13" t="s">
        <v>1</v>
      </c>
      <c r="G40" s="123"/>
      <c r="H40" s="123"/>
      <c r="I40" s="123"/>
      <c r="J40" s="123"/>
      <c r="K40" s="123"/>
      <c r="L40" s="123"/>
      <c r="M40" s="123"/>
      <c r="N40" s="123"/>
      <c r="O40" s="123"/>
      <c r="P40" s="123"/>
      <c r="Q40" s="123"/>
      <c r="R40" s="123"/>
      <c r="S40" s="123"/>
    </row>
    <row r="41" spans="1:19" ht="15.75" thickBot="1">
      <c r="A41" s="133"/>
      <c r="B41" s="131" t="str">
        <f>"Total value of work done at home per year with all laptops"</f>
        <v>Total value of work done at home per year with all laptops</v>
      </c>
      <c r="C41" s="141" t="s">
        <v>294</v>
      </c>
      <c r="D41" s="136">
        <f>D39*'Input Page'!B5</f>
        <v>600000</v>
      </c>
      <c r="E41" s="14" t="s">
        <v>1</v>
      </c>
      <c r="G41" s="316" t="s">
        <v>57</v>
      </c>
      <c r="H41" s="317"/>
      <c r="I41" s="317"/>
      <c r="J41" s="317"/>
      <c r="K41" s="317"/>
      <c r="L41" s="317"/>
      <c r="M41" s="317"/>
      <c r="N41" s="317"/>
      <c r="O41" s="317"/>
      <c r="P41" s="317"/>
      <c r="Q41" s="317"/>
      <c r="R41" s="318"/>
      <c r="S41" s="123"/>
    </row>
    <row r="42" spans="1:19" ht="15.75" thickBot="1">
      <c r="A42" s="289" t="s">
        <v>141</v>
      </c>
      <c r="B42" s="290"/>
      <c r="C42" s="290"/>
      <c r="D42" s="290"/>
      <c r="E42" s="291"/>
      <c r="G42" s="192"/>
      <c r="H42" s="140"/>
      <c r="I42" s="37" t="s">
        <v>21</v>
      </c>
      <c r="J42" s="37" t="s">
        <v>22</v>
      </c>
      <c r="K42" s="37" t="s">
        <v>23</v>
      </c>
      <c r="L42" s="37" t="s">
        <v>24</v>
      </c>
      <c r="M42" s="37" t="s">
        <v>25</v>
      </c>
      <c r="N42" s="37" t="s">
        <v>26</v>
      </c>
      <c r="O42" s="37" t="s">
        <v>27</v>
      </c>
      <c r="P42" s="37" t="s">
        <v>28</v>
      </c>
      <c r="Q42" s="37" t="s">
        <v>29</v>
      </c>
      <c r="R42" s="39" t="s">
        <v>30</v>
      </c>
      <c r="S42" s="123"/>
    </row>
    <row r="43" spans="1:19" ht="15">
      <c r="A43" s="24" t="s">
        <v>150</v>
      </c>
      <c r="B43" s="129" t="s">
        <v>295</v>
      </c>
      <c r="C43" s="140" t="s">
        <v>296</v>
      </c>
      <c r="D43" s="25">
        <f>D17*'Assumptions And References'!B47</f>
        <v>67.2</v>
      </c>
      <c r="E43" s="26" t="s">
        <v>53</v>
      </c>
      <c r="F43" s="208" t="s">
        <v>49</v>
      </c>
      <c r="G43" s="109" t="str">
        <f>"Replacing "&amp;TEXT(D5,"0")&amp;" computers"</f>
        <v>Replacing 2 computers</v>
      </c>
      <c r="H43" s="40"/>
      <c r="I43" s="50">
        <f>D45-D46</f>
        <v>84.00000000000011</v>
      </c>
      <c r="J43" s="50">
        <f>I43</f>
        <v>84.00000000000011</v>
      </c>
      <c r="K43" s="50">
        <f aca="true" t="shared" si="14" ref="K43:R43">J43</f>
        <v>84.00000000000011</v>
      </c>
      <c r="L43" s="50">
        <f t="shared" si="14"/>
        <v>84.00000000000011</v>
      </c>
      <c r="M43" s="50">
        <f t="shared" si="14"/>
        <v>84.00000000000011</v>
      </c>
      <c r="N43" s="50">
        <f t="shared" si="14"/>
        <v>84.00000000000011</v>
      </c>
      <c r="O43" s="50">
        <f t="shared" si="14"/>
        <v>84.00000000000011</v>
      </c>
      <c r="P43" s="50">
        <f t="shared" si="14"/>
        <v>84.00000000000011</v>
      </c>
      <c r="Q43" s="50">
        <f t="shared" si="14"/>
        <v>84.00000000000011</v>
      </c>
      <c r="R43" s="51">
        <f t="shared" si="14"/>
        <v>84.00000000000011</v>
      </c>
      <c r="S43" s="123"/>
    </row>
    <row r="44" spans="1:19" ht="15">
      <c r="A44" s="15" t="s">
        <v>151</v>
      </c>
      <c r="B44" s="130" t="s">
        <v>297</v>
      </c>
      <c r="C44" s="40" t="s">
        <v>298</v>
      </c>
      <c r="D44" s="22">
        <f>D24*'Assumptions And References'!B47</f>
        <v>25.2</v>
      </c>
      <c r="E44" s="13" t="s">
        <v>53</v>
      </c>
      <c r="G44" s="110" t="s">
        <v>55</v>
      </c>
      <c r="H44" s="40"/>
      <c r="I44" s="50">
        <f>D45-D47</f>
        <v>504.0000000000001</v>
      </c>
      <c r="J44" s="50">
        <f>I44</f>
        <v>504.0000000000001</v>
      </c>
      <c r="K44" s="50">
        <f aca="true" t="shared" si="15" ref="K44:R44">J44</f>
        <v>504.0000000000001</v>
      </c>
      <c r="L44" s="50">
        <f t="shared" si="15"/>
        <v>504.0000000000001</v>
      </c>
      <c r="M44" s="50">
        <f t="shared" si="15"/>
        <v>504.0000000000001</v>
      </c>
      <c r="N44" s="50">
        <f t="shared" si="15"/>
        <v>504.0000000000001</v>
      </c>
      <c r="O44" s="50">
        <f t="shared" si="15"/>
        <v>504.0000000000001</v>
      </c>
      <c r="P44" s="50">
        <f t="shared" si="15"/>
        <v>504.0000000000001</v>
      </c>
      <c r="Q44" s="50">
        <f t="shared" si="15"/>
        <v>504.0000000000001</v>
      </c>
      <c r="R44" s="51">
        <f t="shared" si="15"/>
        <v>504.0000000000001</v>
      </c>
      <c r="S44" s="123"/>
    </row>
    <row r="45" spans="1:19" ht="15">
      <c r="A45" s="15" t="s">
        <v>152</v>
      </c>
      <c r="B45" s="130" t="s">
        <v>299</v>
      </c>
      <c r="C45" s="40" t="s">
        <v>300</v>
      </c>
      <c r="D45" s="22">
        <f>D43*D4</f>
        <v>806.4000000000001</v>
      </c>
      <c r="E45" s="13" t="s">
        <v>53</v>
      </c>
      <c r="G45" s="110" t="str">
        <f>"Cumulative carbon savings "&amp;TEXT(D5,"0")&amp;" computers"</f>
        <v>Cumulative carbon savings 2 computers</v>
      </c>
      <c r="H45" s="40"/>
      <c r="I45" s="50">
        <f>I43</f>
        <v>84.00000000000011</v>
      </c>
      <c r="J45" s="50">
        <f>J43+I45</f>
        <v>168.00000000000023</v>
      </c>
      <c r="K45" s="50">
        <f aca="true" t="shared" si="16" ref="K45:R45">K43+J45</f>
        <v>252.00000000000034</v>
      </c>
      <c r="L45" s="50">
        <f t="shared" si="16"/>
        <v>336.00000000000045</v>
      </c>
      <c r="M45" s="50">
        <f t="shared" si="16"/>
        <v>420.00000000000057</v>
      </c>
      <c r="N45" s="50">
        <f t="shared" si="16"/>
        <v>504.0000000000007</v>
      </c>
      <c r="O45" s="50">
        <f t="shared" si="16"/>
        <v>588.0000000000008</v>
      </c>
      <c r="P45" s="50">
        <f t="shared" si="16"/>
        <v>672.0000000000009</v>
      </c>
      <c r="Q45" s="50">
        <f t="shared" si="16"/>
        <v>756.000000000001</v>
      </c>
      <c r="R45" s="51">
        <f t="shared" si="16"/>
        <v>840.0000000000011</v>
      </c>
      <c r="S45" s="123"/>
    </row>
    <row r="46" spans="1:19" ht="15.75" thickBot="1">
      <c r="A46" s="15" t="s">
        <v>153</v>
      </c>
      <c r="B46" s="130" t="str">
        <f>"Total annual carbon emissions after replacing "&amp;TEXT(D5,"0")&amp;" computers "</f>
        <v>Total annual carbon emissions after replacing 2 computers </v>
      </c>
      <c r="C46" s="40" t="s">
        <v>303</v>
      </c>
      <c r="D46" s="22">
        <f>(D44*D5)+(D43*(D4-D5))</f>
        <v>722.4</v>
      </c>
      <c r="E46" s="13" t="s">
        <v>53</v>
      </c>
      <c r="G46" s="133" t="s">
        <v>58</v>
      </c>
      <c r="H46" s="141"/>
      <c r="I46" s="52">
        <f>I44</f>
        <v>504.0000000000001</v>
      </c>
      <c r="J46" s="52">
        <f>J44+I46</f>
        <v>1008.0000000000002</v>
      </c>
      <c r="K46" s="52">
        <f aca="true" t="shared" si="17" ref="K46:R46">K44+J46</f>
        <v>1512.0000000000005</v>
      </c>
      <c r="L46" s="52">
        <f t="shared" si="17"/>
        <v>2016.0000000000005</v>
      </c>
      <c r="M46" s="52">
        <f t="shared" si="17"/>
        <v>2520.0000000000005</v>
      </c>
      <c r="N46" s="52">
        <f t="shared" si="17"/>
        <v>3024.0000000000005</v>
      </c>
      <c r="O46" s="52">
        <f t="shared" si="17"/>
        <v>3528.0000000000005</v>
      </c>
      <c r="P46" s="52">
        <f t="shared" si="17"/>
        <v>4032.0000000000005</v>
      </c>
      <c r="Q46" s="52">
        <f t="shared" si="17"/>
        <v>4536.000000000001</v>
      </c>
      <c r="R46" s="53">
        <f t="shared" si="17"/>
        <v>5040.000000000001</v>
      </c>
      <c r="S46" s="123"/>
    </row>
    <row r="47" spans="1:19" ht="15.75" thickBot="1">
      <c r="A47" s="18" t="s">
        <v>154</v>
      </c>
      <c r="B47" s="131" t="s">
        <v>301</v>
      </c>
      <c r="C47" s="141" t="s">
        <v>302</v>
      </c>
      <c r="D47" s="23">
        <f>D44*D4</f>
        <v>302.4</v>
      </c>
      <c r="E47" s="14" t="s">
        <v>53</v>
      </c>
      <c r="G47" s="47"/>
      <c r="H47" s="48"/>
      <c r="I47" s="48"/>
      <c r="J47" s="48"/>
      <c r="K47" s="48"/>
      <c r="L47" s="48"/>
      <c r="M47" s="48"/>
      <c r="N47" s="48"/>
      <c r="O47" s="48"/>
      <c r="P47" s="48"/>
      <c r="Q47" s="48"/>
      <c r="R47" s="49"/>
      <c r="S47" s="123"/>
    </row>
    <row r="48" spans="1:19" ht="15.75" thickBot="1">
      <c r="A48" s="289" t="s">
        <v>142</v>
      </c>
      <c r="B48" s="290"/>
      <c r="C48" s="290"/>
      <c r="D48" s="290"/>
      <c r="E48" s="291"/>
      <c r="G48" s="316" t="s">
        <v>137</v>
      </c>
      <c r="H48" s="317"/>
      <c r="I48" s="317"/>
      <c r="J48" s="317"/>
      <c r="K48" s="317"/>
      <c r="L48" s="317"/>
      <c r="M48" s="317"/>
      <c r="N48" s="317"/>
      <c r="O48" s="317"/>
      <c r="P48" s="317"/>
      <c r="Q48" s="317"/>
      <c r="R48" s="318"/>
      <c r="S48" s="123"/>
    </row>
    <row r="49" spans="1:19" ht="15">
      <c r="A49" s="24" t="s">
        <v>155</v>
      </c>
      <c r="B49" s="129" t="s">
        <v>304</v>
      </c>
      <c r="C49" s="140" t="s">
        <v>305</v>
      </c>
      <c r="D49" s="25">
        <f>D17*'Assumptions And References'!B57*'Assumptions And References'!B54</f>
        <v>0.29568</v>
      </c>
      <c r="E49" s="26" t="s">
        <v>53</v>
      </c>
      <c r="F49" s="208" t="s">
        <v>49</v>
      </c>
      <c r="G49" s="192"/>
      <c r="H49" s="140"/>
      <c r="I49" s="37" t="s">
        <v>21</v>
      </c>
      <c r="J49" s="37" t="s">
        <v>22</v>
      </c>
      <c r="K49" s="37" t="s">
        <v>23</v>
      </c>
      <c r="L49" s="37" t="s">
        <v>24</v>
      </c>
      <c r="M49" s="37" t="s">
        <v>25</v>
      </c>
      <c r="N49" s="37" t="s">
        <v>26</v>
      </c>
      <c r="O49" s="37" t="s">
        <v>27</v>
      </c>
      <c r="P49" s="37" t="s">
        <v>28</v>
      </c>
      <c r="Q49" s="37" t="s">
        <v>29</v>
      </c>
      <c r="R49" s="39" t="s">
        <v>30</v>
      </c>
      <c r="S49" s="123"/>
    </row>
    <row r="50" spans="1:18" ht="15">
      <c r="A50" s="15" t="s">
        <v>156</v>
      </c>
      <c r="B50" s="130" t="s">
        <v>306</v>
      </c>
      <c r="C50" s="40" t="s">
        <v>307</v>
      </c>
      <c r="D50" s="22">
        <f>D24*'Assumptions And References'!B57*'Assumptions And References'!B54</f>
        <v>0.11088</v>
      </c>
      <c r="E50" s="13" t="s">
        <v>53</v>
      </c>
      <c r="F50" s="208" t="s">
        <v>245</v>
      </c>
      <c r="G50" s="193" t="str">
        <f>"Replacing "&amp;TEXT(D5,"0")&amp;" computers"</f>
        <v>Replacing 2 computers</v>
      </c>
      <c r="H50" s="43"/>
      <c r="I50" s="54">
        <f>D51-D52</f>
        <v>0.36960000000000015</v>
      </c>
      <c r="J50" s="54">
        <f>I50</f>
        <v>0.36960000000000015</v>
      </c>
      <c r="K50" s="54">
        <f aca="true" t="shared" si="18" ref="K50:R50">J50</f>
        <v>0.36960000000000015</v>
      </c>
      <c r="L50" s="54">
        <f t="shared" si="18"/>
        <v>0.36960000000000015</v>
      </c>
      <c r="M50" s="54">
        <f t="shared" si="18"/>
        <v>0.36960000000000015</v>
      </c>
      <c r="N50" s="54">
        <f t="shared" si="18"/>
        <v>0.36960000000000015</v>
      </c>
      <c r="O50" s="54">
        <f t="shared" si="18"/>
        <v>0.36960000000000015</v>
      </c>
      <c r="P50" s="54">
        <f t="shared" si="18"/>
        <v>0.36960000000000015</v>
      </c>
      <c r="Q50" s="54">
        <f t="shared" si="18"/>
        <v>0.36960000000000015</v>
      </c>
      <c r="R50" s="55">
        <f t="shared" si="18"/>
        <v>0.36960000000000015</v>
      </c>
    </row>
    <row r="51" spans="1:18" ht="15">
      <c r="A51" s="15" t="s">
        <v>157</v>
      </c>
      <c r="B51" s="130" t="s">
        <v>308</v>
      </c>
      <c r="C51" s="40" t="s">
        <v>309</v>
      </c>
      <c r="D51" s="22">
        <f>D49*D4</f>
        <v>3.54816</v>
      </c>
      <c r="E51" s="13" t="s">
        <v>53</v>
      </c>
      <c r="G51" s="110" t="s">
        <v>55</v>
      </c>
      <c r="H51" s="40"/>
      <c r="I51" s="8">
        <f>D51-D53</f>
        <v>2.2176</v>
      </c>
      <c r="J51" s="8">
        <f>I51</f>
        <v>2.2176</v>
      </c>
      <c r="K51" s="8">
        <f aca="true" t="shared" si="19" ref="K51:R51">J51</f>
        <v>2.2176</v>
      </c>
      <c r="L51" s="8">
        <f t="shared" si="19"/>
        <v>2.2176</v>
      </c>
      <c r="M51" s="8">
        <f t="shared" si="19"/>
        <v>2.2176</v>
      </c>
      <c r="N51" s="8">
        <f t="shared" si="19"/>
        <v>2.2176</v>
      </c>
      <c r="O51" s="8">
        <f t="shared" si="19"/>
        <v>2.2176</v>
      </c>
      <c r="P51" s="8">
        <f t="shared" si="19"/>
        <v>2.2176</v>
      </c>
      <c r="Q51" s="8">
        <f t="shared" si="19"/>
        <v>2.2176</v>
      </c>
      <c r="R51" s="28">
        <f t="shared" si="19"/>
        <v>2.2176</v>
      </c>
    </row>
    <row r="52" spans="1:18" ht="15">
      <c r="A52" s="15" t="s">
        <v>158</v>
      </c>
      <c r="B52" s="130" t="str">
        <f>"Total annual SO2 emissions after replacing "&amp;TEXT(D5,"0")&amp;" computers "</f>
        <v>Total annual SO2 emissions after replacing 2 computers </v>
      </c>
      <c r="C52" s="40" t="s">
        <v>310</v>
      </c>
      <c r="D52" s="22">
        <f>(D50*D5)+(D49*(D4-D5))</f>
        <v>3.17856</v>
      </c>
      <c r="E52" s="13" t="s">
        <v>53</v>
      </c>
      <c r="G52" s="110" t="str">
        <f>"Cumulative carbon savings "&amp;TEXT(D5,"0")&amp;" computers"</f>
        <v>Cumulative carbon savings 2 computers</v>
      </c>
      <c r="H52" s="40"/>
      <c r="I52" s="8">
        <f>I50</f>
        <v>0.36960000000000015</v>
      </c>
      <c r="J52" s="8">
        <f>I52+J50</f>
        <v>0.7392000000000003</v>
      </c>
      <c r="K52" s="8">
        <f aca="true" t="shared" si="20" ref="K52:R52">J52+K50</f>
        <v>1.1088000000000005</v>
      </c>
      <c r="L52" s="8">
        <f t="shared" si="20"/>
        <v>1.4784000000000006</v>
      </c>
      <c r="M52" s="8">
        <f t="shared" si="20"/>
        <v>1.8480000000000008</v>
      </c>
      <c r="N52" s="8">
        <f t="shared" si="20"/>
        <v>2.217600000000001</v>
      </c>
      <c r="O52" s="8">
        <f t="shared" si="20"/>
        <v>2.587200000000001</v>
      </c>
      <c r="P52" s="8">
        <f t="shared" si="20"/>
        <v>2.956800000000001</v>
      </c>
      <c r="Q52" s="8">
        <f t="shared" si="20"/>
        <v>3.3264000000000014</v>
      </c>
      <c r="R52" s="28">
        <f t="shared" si="20"/>
        <v>3.6960000000000015</v>
      </c>
    </row>
    <row r="53" spans="1:18" ht="15.75" thickBot="1">
      <c r="A53" s="18" t="s">
        <v>159</v>
      </c>
      <c r="B53" s="131" t="s">
        <v>311</v>
      </c>
      <c r="C53" s="141" t="s">
        <v>312</v>
      </c>
      <c r="D53" s="23">
        <f>D50*D4</f>
        <v>1.3305600000000002</v>
      </c>
      <c r="E53" s="14" t="s">
        <v>53</v>
      </c>
      <c r="G53" s="133" t="s">
        <v>58</v>
      </c>
      <c r="H53" s="141"/>
      <c r="I53" s="30">
        <f>I51</f>
        <v>2.2176</v>
      </c>
      <c r="J53" s="30">
        <f>I53+J51</f>
        <v>4.4352</v>
      </c>
      <c r="K53" s="30">
        <f aca="true" t="shared" si="21" ref="K53:R53">J53+K51</f>
        <v>6.6528</v>
      </c>
      <c r="L53" s="30">
        <f t="shared" si="21"/>
        <v>8.8704</v>
      </c>
      <c r="M53" s="30">
        <f t="shared" si="21"/>
        <v>11.088000000000001</v>
      </c>
      <c r="N53" s="30">
        <f t="shared" si="21"/>
        <v>13.305600000000002</v>
      </c>
      <c r="O53" s="30">
        <f t="shared" si="21"/>
        <v>15.523200000000003</v>
      </c>
      <c r="P53" s="30">
        <f t="shared" si="21"/>
        <v>17.740800000000004</v>
      </c>
      <c r="Q53" s="30">
        <f t="shared" si="21"/>
        <v>19.958400000000005</v>
      </c>
      <c r="R53" s="31">
        <f t="shared" si="21"/>
        <v>22.176000000000005</v>
      </c>
    </row>
    <row r="54" spans="1:18" ht="15.75" thickBot="1">
      <c r="A54" s="289" t="s">
        <v>143</v>
      </c>
      <c r="B54" s="290"/>
      <c r="C54" s="290"/>
      <c r="D54" s="290"/>
      <c r="E54" s="291"/>
      <c r="G54" s="47"/>
      <c r="H54" s="48"/>
      <c r="I54" s="48"/>
      <c r="J54" s="48"/>
      <c r="K54" s="48"/>
      <c r="L54" s="48"/>
      <c r="M54" s="48"/>
      <c r="N54" s="48"/>
      <c r="O54" s="48"/>
      <c r="P54" s="48"/>
      <c r="Q54" s="48"/>
      <c r="R54" s="49"/>
    </row>
    <row r="55" spans="1:18" ht="15.75" thickBot="1">
      <c r="A55" s="24" t="s">
        <v>160</v>
      </c>
      <c r="B55" s="129" t="s">
        <v>313</v>
      </c>
      <c r="C55" s="140" t="s">
        <v>305</v>
      </c>
      <c r="D55" s="25">
        <f>D17*'Assumptions And References'!B57*'Assumptions And References'!B51</f>
        <v>0.133056</v>
      </c>
      <c r="E55" s="26" t="s">
        <v>53</v>
      </c>
      <c r="F55" s="208" t="s">
        <v>49</v>
      </c>
      <c r="G55" s="316" t="s">
        <v>138</v>
      </c>
      <c r="H55" s="317"/>
      <c r="I55" s="317"/>
      <c r="J55" s="317"/>
      <c r="K55" s="317"/>
      <c r="L55" s="317"/>
      <c r="M55" s="317"/>
      <c r="N55" s="317"/>
      <c r="O55" s="317"/>
      <c r="P55" s="317"/>
      <c r="Q55" s="317"/>
      <c r="R55" s="318"/>
    </row>
    <row r="56" spans="1:18" ht="15">
      <c r="A56" s="15" t="s">
        <v>161</v>
      </c>
      <c r="B56" s="130" t="s">
        <v>314</v>
      </c>
      <c r="C56" s="40" t="s">
        <v>307</v>
      </c>
      <c r="D56" s="22">
        <f>D24*'Assumptions And References'!B57*'Assumptions And References'!B51</f>
        <v>0.049896</v>
      </c>
      <c r="E56" s="13" t="s">
        <v>53</v>
      </c>
      <c r="F56" s="208" t="s">
        <v>245</v>
      </c>
      <c r="G56" s="192"/>
      <c r="H56" s="140"/>
      <c r="I56" s="57" t="s">
        <v>21</v>
      </c>
      <c r="J56" s="57" t="s">
        <v>22</v>
      </c>
      <c r="K56" s="57" t="s">
        <v>23</v>
      </c>
      <c r="L56" s="57" t="s">
        <v>24</v>
      </c>
      <c r="M56" s="57" t="s">
        <v>25</v>
      </c>
      <c r="N56" s="57" t="s">
        <v>26</v>
      </c>
      <c r="O56" s="57" t="s">
        <v>27</v>
      </c>
      <c r="P56" s="57" t="s">
        <v>28</v>
      </c>
      <c r="Q56" s="57" t="s">
        <v>29</v>
      </c>
      <c r="R56" s="58" t="s">
        <v>30</v>
      </c>
    </row>
    <row r="57" spans="1:18" ht="15">
      <c r="A57" s="15" t="s">
        <v>162</v>
      </c>
      <c r="B57" s="130" t="s">
        <v>315</v>
      </c>
      <c r="C57" s="40" t="s">
        <v>316</v>
      </c>
      <c r="D57" s="22">
        <f>D55*D4</f>
        <v>1.596672</v>
      </c>
      <c r="E57" s="13" t="s">
        <v>53</v>
      </c>
      <c r="G57" s="193" t="str">
        <f>"Replacing "&amp;TEXT(D5,"0")&amp;" computers"</f>
        <v>Replacing 2 computers</v>
      </c>
      <c r="H57" s="40"/>
      <c r="I57" s="8">
        <f>D57-D58</f>
        <v>0.1663199999999998</v>
      </c>
      <c r="J57" s="8">
        <f>I57</f>
        <v>0.1663199999999998</v>
      </c>
      <c r="K57" s="8">
        <f aca="true" t="shared" si="22" ref="K57:R57">J57</f>
        <v>0.1663199999999998</v>
      </c>
      <c r="L57" s="8">
        <f t="shared" si="22"/>
        <v>0.1663199999999998</v>
      </c>
      <c r="M57" s="8">
        <f t="shared" si="22"/>
        <v>0.1663199999999998</v>
      </c>
      <c r="N57" s="8">
        <f t="shared" si="22"/>
        <v>0.1663199999999998</v>
      </c>
      <c r="O57" s="8">
        <f t="shared" si="22"/>
        <v>0.1663199999999998</v>
      </c>
      <c r="P57" s="8">
        <f t="shared" si="22"/>
        <v>0.1663199999999998</v>
      </c>
      <c r="Q57" s="8">
        <f t="shared" si="22"/>
        <v>0.1663199999999998</v>
      </c>
      <c r="R57" s="28">
        <f t="shared" si="22"/>
        <v>0.1663199999999998</v>
      </c>
    </row>
    <row r="58" spans="1:18" ht="15">
      <c r="A58" s="15" t="s">
        <v>163</v>
      </c>
      <c r="B58" s="130" t="str">
        <f>"Total annual Nox emissions after replacing "&amp;TEXT(D5,"0")&amp;" computers"</f>
        <v>Total annual Nox emissions after replacing 2 computers</v>
      </c>
      <c r="C58" s="40" t="s">
        <v>317</v>
      </c>
      <c r="D58" s="22">
        <f>(D56*D5)+(D55*(D4-D5))</f>
        <v>1.4303520000000003</v>
      </c>
      <c r="E58" s="13" t="s">
        <v>53</v>
      </c>
      <c r="G58" s="110" t="s">
        <v>55</v>
      </c>
      <c r="H58" s="40"/>
      <c r="I58" s="8">
        <f>D57-D59</f>
        <v>0.99792</v>
      </c>
      <c r="J58" s="8">
        <f>I58</f>
        <v>0.99792</v>
      </c>
      <c r="K58" s="8">
        <f aca="true" t="shared" si="23" ref="K58:R58">J58</f>
        <v>0.99792</v>
      </c>
      <c r="L58" s="8">
        <f t="shared" si="23"/>
        <v>0.99792</v>
      </c>
      <c r="M58" s="8">
        <f t="shared" si="23"/>
        <v>0.99792</v>
      </c>
      <c r="N58" s="8">
        <f t="shared" si="23"/>
        <v>0.99792</v>
      </c>
      <c r="O58" s="8">
        <f t="shared" si="23"/>
        <v>0.99792</v>
      </c>
      <c r="P58" s="8">
        <f t="shared" si="23"/>
        <v>0.99792</v>
      </c>
      <c r="Q58" s="8">
        <f t="shared" si="23"/>
        <v>0.99792</v>
      </c>
      <c r="R58" s="28">
        <f t="shared" si="23"/>
        <v>0.99792</v>
      </c>
    </row>
    <row r="59" spans="1:18" ht="15.75" thickBot="1">
      <c r="A59" s="18" t="s">
        <v>164</v>
      </c>
      <c r="B59" s="131" t="s">
        <v>318</v>
      </c>
      <c r="C59" s="141" t="s">
        <v>319</v>
      </c>
      <c r="D59" s="23">
        <f>D56*D4</f>
        <v>0.5987520000000001</v>
      </c>
      <c r="E59" s="14" t="s">
        <v>53</v>
      </c>
      <c r="G59" s="110" t="str">
        <f>"Cumulative carbon savings "&amp;TEXT(D5,"0")&amp;" computers"</f>
        <v>Cumulative carbon savings 2 computers</v>
      </c>
      <c r="H59" s="40"/>
      <c r="I59" s="8">
        <f>I57</f>
        <v>0.1663199999999998</v>
      </c>
      <c r="J59" s="8">
        <f>I59+J57</f>
        <v>0.3326399999999996</v>
      </c>
      <c r="K59" s="8">
        <f aca="true" t="shared" si="24" ref="K59:R59">J59+K57</f>
        <v>0.4989599999999994</v>
      </c>
      <c r="L59" s="8">
        <f t="shared" si="24"/>
        <v>0.6652799999999992</v>
      </c>
      <c r="M59" s="8">
        <f t="shared" si="24"/>
        <v>0.831599999999999</v>
      </c>
      <c r="N59" s="8">
        <f t="shared" si="24"/>
        <v>0.9979199999999988</v>
      </c>
      <c r="O59" s="8">
        <f t="shared" si="24"/>
        <v>1.1642399999999986</v>
      </c>
      <c r="P59" s="8">
        <f t="shared" si="24"/>
        <v>1.3305599999999984</v>
      </c>
      <c r="Q59" s="8">
        <f t="shared" si="24"/>
        <v>1.4968799999999982</v>
      </c>
      <c r="R59" s="28">
        <f t="shared" si="24"/>
        <v>1.663199999999998</v>
      </c>
    </row>
    <row r="60" spans="1:18" ht="15.75" thickBot="1">
      <c r="A60" s="313" t="s">
        <v>226</v>
      </c>
      <c r="B60" s="314"/>
      <c r="C60" s="314"/>
      <c r="D60" s="314"/>
      <c r="E60" s="315"/>
      <c r="G60" s="133" t="s">
        <v>58</v>
      </c>
      <c r="H60" s="141"/>
      <c r="I60" s="30">
        <f>I58</f>
        <v>0.99792</v>
      </c>
      <c r="J60" s="30">
        <f>I60+J58</f>
        <v>1.99584</v>
      </c>
      <c r="K60" s="30">
        <f aca="true" t="shared" si="25" ref="K60:R60">J60+K58</f>
        <v>2.99376</v>
      </c>
      <c r="L60" s="30">
        <f t="shared" si="25"/>
        <v>3.99168</v>
      </c>
      <c r="M60" s="30">
        <f t="shared" si="25"/>
        <v>4.9896</v>
      </c>
      <c r="N60" s="30">
        <f t="shared" si="25"/>
        <v>5.98752</v>
      </c>
      <c r="O60" s="30">
        <f t="shared" si="25"/>
        <v>6.98544</v>
      </c>
      <c r="P60" s="30">
        <f t="shared" si="25"/>
        <v>7.983359999999999</v>
      </c>
      <c r="Q60" s="30">
        <f t="shared" si="25"/>
        <v>8.98128</v>
      </c>
      <c r="R60" s="31">
        <f t="shared" si="25"/>
        <v>9.9792</v>
      </c>
    </row>
    <row r="61" spans="1:5" ht="15.75" thickBot="1">
      <c r="A61" s="132" t="s">
        <v>227</v>
      </c>
      <c r="B61" s="129" t="s">
        <v>320</v>
      </c>
      <c r="C61" s="140" t="s">
        <v>248</v>
      </c>
      <c r="D61" s="134">
        <f>'Input Page'!B7</f>
        <v>4</v>
      </c>
      <c r="E61" s="26" t="s">
        <v>231</v>
      </c>
    </row>
    <row r="62" spans="1:9" ht="15">
      <c r="A62" s="110" t="s">
        <v>228</v>
      </c>
      <c r="B62" s="130" t="s">
        <v>321</v>
      </c>
      <c r="C62" s="40" t="s">
        <v>248</v>
      </c>
      <c r="D62" s="135">
        <f>'Input Page'!B8</f>
        <v>50</v>
      </c>
      <c r="E62" s="13" t="s">
        <v>65</v>
      </c>
      <c r="G62" s="296"/>
      <c r="H62" s="297"/>
      <c r="I62" s="198"/>
    </row>
    <row r="63" spans="1:9" ht="15">
      <c r="A63" s="110" t="s">
        <v>229</v>
      </c>
      <c r="B63" s="130" t="s">
        <v>322</v>
      </c>
      <c r="C63" s="40" t="s">
        <v>323</v>
      </c>
      <c r="D63" s="135">
        <f>D61*D5</f>
        <v>8</v>
      </c>
      <c r="E63" s="13" t="s">
        <v>20</v>
      </c>
      <c r="G63" s="276" t="s">
        <v>88</v>
      </c>
      <c r="H63" s="277"/>
      <c r="I63" s="278"/>
    </row>
    <row r="64" spans="1:9" ht="15.75" thickBot="1">
      <c r="A64" s="133" t="s">
        <v>230</v>
      </c>
      <c r="B64" s="131" t="s">
        <v>324</v>
      </c>
      <c r="C64" s="141" t="s">
        <v>325</v>
      </c>
      <c r="D64" s="136">
        <f>D63*D62</f>
        <v>400</v>
      </c>
      <c r="E64" s="14" t="s">
        <v>1</v>
      </c>
      <c r="G64" s="292"/>
      <c r="H64" s="293"/>
      <c r="I64" s="212"/>
    </row>
    <row r="65" spans="7:9" ht="15">
      <c r="G65" s="276" t="s">
        <v>173</v>
      </c>
      <c r="H65" s="277"/>
      <c r="I65" s="278"/>
    </row>
    <row r="66" spans="7:9" ht="15.75" thickBot="1">
      <c r="G66" s="294"/>
      <c r="H66" s="295"/>
      <c r="I66" s="199"/>
    </row>
  </sheetData>
  <sheetProtection insertHyperlinks="0" selectLockedCells="1"/>
  <mergeCells count="26">
    <mergeCell ref="A42:E42"/>
    <mergeCell ref="A48:E48"/>
    <mergeCell ref="G55:R55"/>
    <mergeCell ref="G48:R48"/>
    <mergeCell ref="G41:R41"/>
    <mergeCell ref="G36:H36"/>
    <mergeCell ref="G37:H37"/>
    <mergeCell ref="G38:H38"/>
    <mergeCell ref="G39:H39"/>
    <mergeCell ref="A1:E1"/>
    <mergeCell ref="G23:R23"/>
    <mergeCell ref="G3:R3"/>
    <mergeCell ref="G13:R13"/>
    <mergeCell ref="G1:R1"/>
    <mergeCell ref="A14:E14"/>
    <mergeCell ref="A21:E21"/>
    <mergeCell ref="A3:E3"/>
    <mergeCell ref="G64:H64"/>
    <mergeCell ref="G66:H66"/>
    <mergeCell ref="G62:H62"/>
    <mergeCell ref="G65:I65"/>
    <mergeCell ref="G63:I63"/>
    <mergeCell ref="A54:E54"/>
    <mergeCell ref="G35:N35"/>
    <mergeCell ref="A34:E34"/>
    <mergeCell ref="A60:E60"/>
  </mergeCells>
  <hyperlinks>
    <hyperlink ref="G63" location="'Input Page'!A1" display="Click to go back to Input Page"/>
    <hyperlink ref="G65" location="'Assumptions And References'!A1" display="Click here to see the Assumptions/References"/>
    <hyperlink ref="F18" location="commercial_electricity_rate" display="$/kWh"/>
    <hyperlink ref="F25" location="commercial_electricity_rate" display="$/kWh"/>
    <hyperlink ref="F43" location="carbon_emission_constant" display="kg/kWh"/>
    <hyperlink ref="F49" location="SO2_emissions_constant" display="kg/kWh"/>
    <hyperlink ref="F50" location="percent_fossil_fuel" display="% fossil fuels"/>
    <hyperlink ref="F55" location="NOx_emission_constant" display="kg/kWh"/>
    <hyperlink ref="F56" location="percent_fossil_fuel" display="% fossil fuels"/>
  </hyperlinks>
  <printOptions/>
  <pageMargins left="0.7" right="0.7" top="0.75" bottom="0.75" header="0.3" footer="0.3"/>
  <pageSetup horizontalDpi="600" verticalDpi="600" orientation="landscape" paperSize="5" r:id="rId1"/>
  <headerFooter>
    <oddHeader>&amp;CReplacing Desktops with Energy Efficient Laptops</oddHeader>
  </headerFooter>
</worksheet>
</file>

<file path=xl/worksheets/sheet6.xml><?xml version="1.0" encoding="utf-8"?>
<worksheet xmlns="http://schemas.openxmlformats.org/spreadsheetml/2006/main" xmlns:r="http://schemas.openxmlformats.org/officeDocument/2006/relationships">
  <dimension ref="A1:N60"/>
  <sheetViews>
    <sheetView zoomScalePageLayoutView="0" workbookViewId="0" topLeftCell="A28">
      <selection activeCell="B42" sqref="B42"/>
    </sheetView>
  </sheetViews>
  <sheetFormatPr defaultColWidth="9.140625" defaultRowHeight="15"/>
  <cols>
    <col min="1" max="1" width="9.140625" style="107" customWidth="1"/>
    <col min="2" max="2" width="9.140625" style="17" customWidth="1"/>
    <col min="3" max="3" width="11.00390625" style="17" customWidth="1"/>
    <col min="4" max="4" width="25.00390625" style="17" customWidth="1"/>
    <col min="5" max="5" width="11.421875" style="17" customWidth="1"/>
    <col min="6" max="6" width="11.7109375" style="17" customWidth="1"/>
    <col min="7" max="8" width="9.140625" style="17" customWidth="1"/>
    <col min="9" max="9" width="8.57421875" style="17" customWidth="1"/>
    <col min="10" max="10" width="9.140625" style="17" customWidth="1"/>
    <col min="11" max="11" width="15.421875" style="17" customWidth="1"/>
    <col min="12" max="12" width="4.57421875" style="17" customWidth="1"/>
    <col min="13" max="13" width="42.8515625" style="17" customWidth="1"/>
    <col min="14" max="16384" width="9.140625" style="17" customWidth="1"/>
  </cols>
  <sheetData>
    <row r="1" spans="1:11" ht="24" thickBot="1">
      <c r="A1" s="327" t="s">
        <v>124</v>
      </c>
      <c r="B1" s="328"/>
      <c r="C1" s="328"/>
      <c r="D1" s="328"/>
      <c r="E1" s="328"/>
      <c r="F1" s="328"/>
      <c r="G1" s="328"/>
      <c r="H1" s="328"/>
      <c r="I1" s="328"/>
      <c r="J1" s="328"/>
      <c r="K1" s="329"/>
    </row>
    <row r="2" spans="1:11" ht="15">
      <c r="A2" s="127">
        <v>1</v>
      </c>
      <c r="B2" s="45"/>
      <c r="C2" s="45"/>
      <c r="D2" s="45" t="s">
        <v>184</v>
      </c>
      <c r="E2" s="45"/>
      <c r="F2" s="45"/>
      <c r="G2" s="45"/>
      <c r="H2" s="45"/>
      <c r="I2" s="45"/>
      <c r="J2" s="325" t="s">
        <v>186</v>
      </c>
      <c r="K2" s="326"/>
    </row>
    <row r="3" spans="1:11" ht="15">
      <c r="A3" s="104"/>
      <c r="B3" s="178"/>
      <c r="C3" s="178"/>
      <c r="D3" s="44" t="s">
        <v>128</v>
      </c>
      <c r="E3" s="178"/>
      <c r="F3" s="178"/>
      <c r="G3" s="178"/>
      <c r="H3" s="178"/>
      <c r="I3" s="178"/>
      <c r="J3" s="178"/>
      <c r="K3" s="179"/>
    </row>
    <row r="4" spans="1:11" ht="15">
      <c r="A4" s="104"/>
      <c r="B4" s="178"/>
      <c r="C4" s="178"/>
      <c r="D4" s="178" t="s">
        <v>126</v>
      </c>
      <c r="E4" s="178"/>
      <c r="F4" s="178"/>
      <c r="G4" s="178"/>
      <c r="H4" s="178"/>
      <c r="I4" s="178"/>
      <c r="J4" s="178"/>
      <c r="K4" s="179"/>
    </row>
    <row r="5" spans="1:11" ht="15">
      <c r="A5" s="104"/>
      <c r="B5" s="178"/>
      <c r="C5" s="178"/>
      <c r="D5" s="44" t="s">
        <v>127</v>
      </c>
      <c r="E5" s="178"/>
      <c r="F5" s="178"/>
      <c r="G5" s="178"/>
      <c r="H5" s="178"/>
      <c r="I5" s="178"/>
      <c r="J5" s="178"/>
      <c r="K5" s="179"/>
    </row>
    <row r="6" spans="1:11" ht="15">
      <c r="A6" s="104"/>
      <c r="B6" s="178"/>
      <c r="C6" s="178"/>
      <c r="D6" s="178"/>
      <c r="E6" s="178"/>
      <c r="F6" s="178"/>
      <c r="G6" s="178"/>
      <c r="H6" s="178"/>
      <c r="I6" s="178"/>
      <c r="J6" s="178"/>
      <c r="K6" s="179"/>
    </row>
    <row r="7" spans="1:11" ht="15">
      <c r="A7" s="105">
        <v>2</v>
      </c>
      <c r="B7" s="59"/>
      <c r="C7" s="41"/>
      <c r="D7" s="41" t="s">
        <v>238</v>
      </c>
      <c r="E7" s="41"/>
      <c r="F7" s="41"/>
      <c r="G7" s="41"/>
      <c r="H7" s="41"/>
      <c r="I7" s="41"/>
      <c r="J7" s="41"/>
      <c r="K7" s="66"/>
    </row>
    <row r="8" spans="1:11" ht="15">
      <c r="A8" s="104"/>
      <c r="B8" s="126"/>
      <c r="C8" s="178"/>
      <c r="D8" s="178" t="s">
        <v>239</v>
      </c>
      <c r="E8" s="178"/>
      <c r="F8" s="178"/>
      <c r="G8" s="178"/>
      <c r="H8" s="178"/>
      <c r="I8" s="178"/>
      <c r="J8" s="178"/>
      <c r="K8" s="179"/>
    </row>
    <row r="9" spans="1:11" ht="15">
      <c r="A9" s="104"/>
      <c r="B9" s="126"/>
      <c r="C9" s="178"/>
      <c r="D9" s="178" t="s">
        <v>240</v>
      </c>
      <c r="E9" s="178"/>
      <c r="F9" s="178"/>
      <c r="G9" s="178"/>
      <c r="H9" s="178"/>
      <c r="I9" s="178"/>
      <c r="J9" s="178"/>
      <c r="K9" s="179"/>
    </row>
    <row r="10" spans="1:11" ht="15">
      <c r="A10" s="105">
        <v>3</v>
      </c>
      <c r="B10" s="59"/>
      <c r="C10" s="41"/>
      <c r="D10" s="41" t="s">
        <v>234</v>
      </c>
      <c r="E10" s="41"/>
      <c r="F10" s="41"/>
      <c r="G10" s="41"/>
      <c r="H10" s="41"/>
      <c r="I10" s="41"/>
      <c r="J10" s="41"/>
      <c r="K10" s="66"/>
    </row>
    <row r="11" spans="1:11" ht="15">
      <c r="A11" s="104"/>
      <c r="B11" s="126"/>
      <c r="C11" s="178"/>
      <c r="D11" s="178" t="s">
        <v>235</v>
      </c>
      <c r="E11" s="178"/>
      <c r="F11" s="178"/>
      <c r="G11" s="178"/>
      <c r="H11" s="178"/>
      <c r="I11" s="178"/>
      <c r="J11" s="178"/>
      <c r="K11" s="179"/>
    </row>
    <row r="12" spans="1:11" ht="15">
      <c r="A12" s="106"/>
      <c r="B12" s="194"/>
      <c r="C12" s="42"/>
      <c r="D12" s="42" t="s">
        <v>236</v>
      </c>
      <c r="E12" s="42"/>
      <c r="F12" s="42"/>
      <c r="G12" s="42"/>
      <c r="H12" s="42"/>
      <c r="I12" s="42"/>
      <c r="J12" s="42"/>
      <c r="K12" s="65"/>
    </row>
    <row r="13" spans="1:14" ht="15">
      <c r="A13" s="105">
        <v>4</v>
      </c>
      <c r="B13" s="41"/>
      <c r="C13" s="41"/>
      <c r="D13" s="41" t="s">
        <v>214</v>
      </c>
      <c r="E13" s="41"/>
      <c r="F13" s="41"/>
      <c r="G13" s="41"/>
      <c r="H13" s="41"/>
      <c r="I13" s="41"/>
      <c r="J13" s="41"/>
      <c r="K13" s="66"/>
      <c r="M13" s="16"/>
      <c r="N13" s="16"/>
    </row>
    <row r="14" spans="1:14" ht="15">
      <c r="A14" s="104"/>
      <c r="B14" s="178"/>
      <c r="C14" s="178"/>
      <c r="D14" s="178" t="s">
        <v>215</v>
      </c>
      <c r="E14" s="178"/>
      <c r="F14" s="178"/>
      <c r="G14" s="178"/>
      <c r="H14" s="178"/>
      <c r="I14" s="178"/>
      <c r="J14" s="178"/>
      <c r="K14" s="179"/>
      <c r="M14" s="211"/>
      <c r="N14" s="16"/>
    </row>
    <row r="15" spans="1:14" ht="15">
      <c r="A15" s="106"/>
      <c r="B15" s="42"/>
      <c r="C15" s="42"/>
      <c r="D15" s="42"/>
      <c r="E15" s="42"/>
      <c r="F15" s="42"/>
      <c r="G15" s="42"/>
      <c r="H15" s="42"/>
      <c r="I15" s="42"/>
      <c r="J15" s="42"/>
      <c r="K15" s="65"/>
      <c r="M15" s="16"/>
      <c r="N15" s="16"/>
    </row>
    <row r="16" spans="1:11" ht="15">
      <c r="A16" s="105">
        <v>5</v>
      </c>
      <c r="B16" s="64">
        <v>500</v>
      </c>
      <c r="C16" s="41" t="s">
        <v>1</v>
      </c>
      <c r="D16" s="41" t="s">
        <v>125</v>
      </c>
      <c r="E16" s="41"/>
      <c r="F16" s="41"/>
      <c r="G16" s="41"/>
      <c r="H16" s="41"/>
      <c r="I16" s="41"/>
      <c r="J16" s="41"/>
      <c r="K16" s="66"/>
    </row>
    <row r="17" spans="1:11" ht="15">
      <c r="A17" s="104"/>
      <c r="B17" s="178"/>
      <c r="C17" s="178"/>
      <c r="D17" s="44" t="s">
        <v>168</v>
      </c>
      <c r="E17" s="178"/>
      <c r="F17" s="178"/>
      <c r="G17" s="178"/>
      <c r="H17" s="178"/>
      <c r="I17" s="178"/>
      <c r="J17" s="178"/>
      <c r="K17" s="179"/>
    </row>
    <row r="18" spans="1:11" ht="15">
      <c r="A18" s="104"/>
      <c r="B18" s="178"/>
      <c r="C18" s="178"/>
      <c r="D18" s="44" t="s">
        <v>169</v>
      </c>
      <c r="E18" s="178"/>
      <c r="F18" s="178"/>
      <c r="G18" s="178"/>
      <c r="H18" s="178"/>
      <c r="I18" s="178"/>
      <c r="J18" s="178"/>
      <c r="K18" s="179"/>
    </row>
    <row r="19" spans="1:11" ht="15">
      <c r="A19" s="106"/>
      <c r="B19" s="42"/>
      <c r="C19" s="42"/>
      <c r="D19" s="42"/>
      <c r="E19" s="42"/>
      <c r="F19" s="42"/>
      <c r="G19" s="42"/>
      <c r="H19" s="42"/>
      <c r="I19" s="42"/>
      <c r="J19" s="42"/>
      <c r="K19" s="65"/>
    </row>
    <row r="20" spans="1:13" ht="15.75" thickBot="1">
      <c r="A20" s="213">
        <v>6</v>
      </c>
      <c r="B20" s="59"/>
      <c r="C20" s="41"/>
      <c r="D20" s="60" t="s">
        <v>167</v>
      </c>
      <c r="E20" s="41"/>
      <c r="F20" s="41"/>
      <c r="G20" s="41"/>
      <c r="H20" s="41"/>
      <c r="I20" s="41"/>
      <c r="J20" s="41"/>
      <c r="K20" s="66"/>
      <c r="M20" s="100"/>
    </row>
    <row r="21" spans="1:13" ht="30">
      <c r="A21" s="104"/>
      <c r="B21" s="178"/>
      <c r="C21" s="178"/>
      <c r="D21" s="7" t="s">
        <v>74</v>
      </c>
      <c r="E21" s="62" t="s">
        <v>165</v>
      </c>
      <c r="F21" s="62" t="s">
        <v>166</v>
      </c>
      <c r="G21" s="178"/>
      <c r="H21" s="178"/>
      <c r="I21" s="178"/>
      <c r="J21" s="178"/>
      <c r="K21" s="179"/>
      <c r="M21" s="101"/>
    </row>
    <row r="22" spans="1:13" ht="15">
      <c r="A22" s="104"/>
      <c r="B22" s="178"/>
      <c r="C22" s="178"/>
      <c r="D22" s="10" t="s">
        <v>72</v>
      </c>
      <c r="E22" s="118">
        <v>702</v>
      </c>
      <c r="F22" s="5">
        <v>10.82</v>
      </c>
      <c r="G22" s="178"/>
      <c r="H22" s="178"/>
      <c r="I22" s="178"/>
      <c r="J22" s="178"/>
      <c r="K22" s="179"/>
      <c r="M22" s="102" t="s">
        <v>172</v>
      </c>
    </row>
    <row r="23" spans="1:13" ht="15">
      <c r="A23" s="104"/>
      <c r="B23" s="178"/>
      <c r="C23" s="178"/>
      <c r="D23" s="63" t="s">
        <v>76</v>
      </c>
      <c r="E23" s="8"/>
      <c r="F23" s="5"/>
      <c r="G23" s="178"/>
      <c r="H23" s="178"/>
      <c r="I23" s="178"/>
      <c r="J23" s="178"/>
      <c r="K23" s="179"/>
      <c r="M23" s="102"/>
    </row>
    <row r="24" spans="1:13" ht="15">
      <c r="A24" s="104"/>
      <c r="B24" s="178"/>
      <c r="C24" s="178"/>
      <c r="D24" s="63" t="s">
        <v>77</v>
      </c>
      <c r="E24" s="8"/>
      <c r="F24" s="5"/>
      <c r="G24" s="178"/>
      <c r="H24" s="178"/>
      <c r="I24" s="178"/>
      <c r="J24" s="178"/>
      <c r="K24" s="179"/>
      <c r="M24" s="102" t="s">
        <v>171</v>
      </c>
    </row>
    <row r="25" spans="1:13" ht="15">
      <c r="A25" s="104"/>
      <c r="B25" s="178"/>
      <c r="C25" s="178"/>
      <c r="D25" s="9" t="s">
        <v>213</v>
      </c>
      <c r="E25" s="8">
        <v>1729</v>
      </c>
      <c r="F25" s="5">
        <v>39</v>
      </c>
      <c r="G25" s="178" t="s">
        <v>212</v>
      </c>
      <c r="H25" s="178"/>
      <c r="I25" s="178"/>
      <c r="J25" s="178"/>
      <c r="K25" s="179"/>
      <c r="M25" s="102"/>
    </row>
    <row r="26" spans="1:13" ht="15">
      <c r="A26" s="104"/>
      <c r="B26" s="178"/>
      <c r="C26" s="178"/>
      <c r="D26" s="63" t="s">
        <v>76</v>
      </c>
      <c r="E26" s="178"/>
      <c r="F26" s="5"/>
      <c r="G26" s="178"/>
      <c r="H26" s="178"/>
      <c r="I26" s="178"/>
      <c r="J26" s="178"/>
      <c r="K26" s="179"/>
      <c r="M26" s="102" t="s">
        <v>170</v>
      </c>
    </row>
    <row r="27" spans="1:13" ht="15.75" thickBot="1">
      <c r="A27" s="104"/>
      <c r="B27" s="178"/>
      <c r="C27" s="178"/>
      <c r="D27" s="63" t="s">
        <v>77</v>
      </c>
      <c r="E27" s="8"/>
      <c r="F27" s="5"/>
      <c r="G27" s="178"/>
      <c r="H27" s="178"/>
      <c r="I27" s="178"/>
      <c r="J27" s="178"/>
      <c r="K27" s="179"/>
      <c r="M27" s="103"/>
    </row>
    <row r="28" spans="1:11" ht="15">
      <c r="A28" s="104"/>
      <c r="B28" s="178"/>
      <c r="C28" s="178"/>
      <c r="D28" s="10" t="s">
        <v>73</v>
      </c>
      <c r="E28" s="8">
        <v>659</v>
      </c>
      <c r="F28" s="5">
        <v>12.72</v>
      </c>
      <c r="G28" s="178"/>
      <c r="H28" s="178"/>
      <c r="I28" s="178"/>
      <c r="J28" s="178"/>
      <c r="K28" s="179"/>
    </row>
    <row r="29" spans="1:11" ht="15">
      <c r="A29" s="104"/>
      <c r="B29" s="178"/>
      <c r="C29" s="178"/>
      <c r="D29" s="63" t="s">
        <v>76</v>
      </c>
      <c r="E29" s="8"/>
      <c r="F29" s="5"/>
      <c r="G29" s="178"/>
      <c r="H29" s="178"/>
      <c r="I29" s="178"/>
      <c r="J29" s="178"/>
      <c r="K29" s="179"/>
    </row>
    <row r="30" spans="1:11" ht="15">
      <c r="A30" s="104"/>
      <c r="B30" s="178"/>
      <c r="C30" s="178"/>
      <c r="D30" s="63" t="s">
        <v>77</v>
      </c>
      <c r="E30" s="8"/>
      <c r="F30" s="5"/>
      <c r="G30" s="178"/>
      <c r="H30" s="178"/>
      <c r="I30" s="178"/>
      <c r="J30" s="178"/>
      <c r="K30" s="179"/>
    </row>
    <row r="31" spans="1:11" ht="15">
      <c r="A31" s="104"/>
      <c r="B31" s="178"/>
      <c r="C31" s="178"/>
      <c r="D31" s="10" t="s">
        <v>75</v>
      </c>
      <c r="E31" s="119">
        <v>100</v>
      </c>
      <c r="F31" s="5"/>
      <c r="G31" s="178"/>
      <c r="H31" s="178"/>
      <c r="I31" s="178"/>
      <c r="J31" s="178"/>
      <c r="K31" s="179"/>
    </row>
    <row r="32" spans="1:11" ht="15">
      <c r="A32" s="104"/>
      <c r="B32" s="178"/>
      <c r="C32" s="178"/>
      <c r="D32" s="63" t="s">
        <v>76</v>
      </c>
      <c r="E32" s="8"/>
      <c r="F32" s="5"/>
      <c r="G32" s="178"/>
      <c r="H32" s="178"/>
      <c r="I32" s="178"/>
      <c r="J32" s="178"/>
      <c r="K32" s="179"/>
    </row>
    <row r="33" spans="1:11" ht="15">
      <c r="A33" s="105">
        <v>7</v>
      </c>
      <c r="B33" s="41" t="s">
        <v>211</v>
      </c>
      <c r="C33" s="41"/>
      <c r="D33" s="60" t="s">
        <v>203</v>
      </c>
      <c r="E33" s="41"/>
      <c r="F33" s="41"/>
      <c r="G33" s="41"/>
      <c r="H33" s="41"/>
      <c r="I33" s="41"/>
      <c r="J33" s="41"/>
      <c r="K33" s="66"/>
    </row>
    <row r="34" spans="1:11" ht="15">
      <c r="A34" s="104"/>
      <c r="B34" s="117">
        <v>120</v>
      </c>
      <c r="C34" s="178" t="s">
        <v>209</v>
      </c>
      <c r="D34" s="178" t="s">
        <v>340</v>
      </c>
      <c r="E34" s="178"/>
      <c r="F34" s="178"/>
      <c r="G34" s="178"/>
      <c r="H34" s="178"/>
      <c r="I34" s="178"/>
      <c r="J34" s="178"/>
      <c r="K34" s="179"/>
    </row>
    <row r="35" spans="1:11" ht="15">
      <c r="A35" s="104"/>
      <c r="B35" s="117">
        <v>3</v>
      </c>
      <c r="C35" s="178" t="s">
        <v>210</v>
      </c>
      <c r="D35" s="44" t="s">
        <v>204</v>
      </c>
      <c r="E35" s="178"/>
      <c r="F35" s="178"/>
      <c r="G35" s="178"/>
      <c r="H35" s="178"/>
      <c r="I35" s="178"/>
      <c r="J35" s="178" t="s">
        <v>207</v>
      </c>
      <c r="K35" s="179"/>
    </row>
    <row r="36" spans="1:11" ht="15">
      <c r="A36" s="104"/>
      <c r="B36" s="178" t="s">
        <v>208</v>
      </c>
      <c r="C36" s="178"/>
      <c r="D36" s="44" t="s">
        <v>205</v>
      </c>
      <c r="E36" s="178"/>
      <c r="F36" s="178"/>
      <c r="G36" s="178"/>
      <c r="H36" s="178"/>
      <c r="I36" s="178"/>
      <c r="J36" s="178" t="s">
        <v>206</v>
      </c>
      <c r="K36" s="179"/>
    </row>
    <row r="37" spans="1:11" ht="15">
      <c r="A37" s="104"/>
      <c r="B37" s="117">
        <v>40</v>
      </c>
      <c r="C37" s="178" t="s">
        <v>209</v>
      </c>
      <c r="D37" s="41" t="s">
        <v>341</v>
      </c>
      <c r="E37" s="178"/>
      <c r="F37" s="178"/>
      <c r="G37" s="178"/>
      <c r="H37" s="178"/>
      <c r="I37" s="178"/>
      <c r="J37" s="178"/>
      <c r="K37" s="179"/>
    </row>
    <row r="38" spans="1:11" ht="15">
      <c r="A38" s="104"/>
      <c r="B38" s="117">
        <v>1</v>
      </c>
      <c r="C38" s="178" t="s">
        <v>210</v>
      </c>
      <c r="D38" s="44" t="s">
        <v>342</v>
      </c>
      <c r="E38" s="178"/>
      <c r="F38" s="178"/>
      <c r="G38" s="178"/>
      <c r="H38" s="178"/>
      <c r="I38" s="178"/>
      <c r="J38" s="178" t="s">
        <v>343</v>
      </c>
      <c r="K38" s="179"/>
    </row>
    <row r="39" spans="1:11" ht="15">
      <c r="A39" s="214"/>
      <c r="B39" s="178"/>
      <c r="C39" s="178"/>
      <c r="D39" s="181" t="s">
        <v>78</v>
      </c>
      <c r="E39" s="178"/>
      <c r="F39" s="178"/>
      <c r="G39" s="178"/>
      <c r="H39" s="178"/>
      <c r="I39" s="178"/>
      <c r="J39" s="178" t="s">
        <v>344</v>
      </c>
      <c r="K39" s="179"/>
    </row>
    <row r="40" spans="1:11" ht="15">
      <c r="A40" s="106"/>
      <c r="B40" s="178"/>
      <c r="C40" s="178"/>
      <c r="D40" s="181"/>
      <c r="E40" s="178"/>
      <c r="F40" s="178"/>
      <c r="G40" s="178"/>
      <c r="H40" s="178"/>
      <c r="I40" s="178"/>
      <c r="J40" s="178"/>
      <c r="K40" s="179"/>
    </row>
    <row r="41" spans="1:11" ht="15">
      <c r="A41" s="104">
        <v>8</v>
      </c>
      <c r="B41" s="64">
        <v>0.0898</v>
      </c>
      <c r="C41" s="41" t="s">
        <v>19</v>
      </c>
      <c r="D41" s="41" t="s">
        <v>61</v>
      </c>
      <c r="E41" s="41"/>
      <c r="F41" s="41"/>
      <c r="G41" s="41"/>
      <c r="H41" s="41"/>
      <c r="I41" s="41"/>
      <c r="J41" s="41"/>
      <c r="K41" s="66"/>
    </row>
    <row r="42" spans="1:11" ht="15">
      <c r="A42" s="104"/>
      <c r="B42" s="178"/>
      <c r="C42" s="178"/>
      <c r="D42" s="181" t="s">
        <v>60</v>
      </c>
      <c r="E42" s="181"/>
      <c r="F42" s="181"/>
      <c r="G42" s="181"/>
      <c r="H42" s="181"/>
      <c r="I42" s="181"/>
      <c r="J42" s="178"/>
      <c r="K42" s="179"/>
    </row>
    <row r="43" spans="1:11" ht="15">
      <c r="A43" s="106"/>
      <c r="B43" s="42"/>
      <c r="C43" s="42"/>
      <c r="D43" s="42"/>
      <c r="E43" s="42"/>
      <c r="F43" s="42"/>
      <c r="G43" s="42"/>
      <c r="H43" s="42"/>
      <c r="I43" s="42"/>
      <c r="J43" s="42"/>
      <c r="K43" s="65"/>
    </row>
    <row r="44" spans="1:11" ht="15">
      <c r="A44" s="105">
        <v>9</v>
      </c>
      <c r="B44" s="64">
        <v>2</v>
      </c>
      <c r="C44" s="41" t="s">
        <v>31</v>
      </c>
      <c r="D44" s="41" t="s">
        <v>63</v>
      </c>
      <c r="E44" s="41"/>
      <c r="F44" s="41"/>
      <c r="G44" s="41"/>
      <c r="H44" s="41"/>
      <c r="I44" s="41"/>
      <c r="J44" s="41"/>
      <c r="K44" s="66"/>
    </row>
    <row r="45" spans="1:11" ht="15">
      <c r="A45" s="104"/>
      <c r="B45" s="178"/>
      <c r="C45" s="178"/>
      <c r="D45" s="181" t="s">
        <v>62</v>
      </c>
      <c r="E45" s="181"/>
      <c r="F45" s="181"/>
      <c r="G45" s="181"/>
      <c r="H45" s="181"/>
      <c r="I45" s="178"/>
      <c r="J45" s="178"/>
      <c r="K45" s="179"/>
    </row>
    <row r="46" spans="1:11" ht="15">
      <c r="A46" s="106"/>
      <c r="B46" s="42"/>
      <c r="C46" s="42"/>
      <c r="D46" s="42"/>
      <c r="E46" s="42"/>
      <c r="F46" s="42"/>
      <c r="G46" s="42"/>
      <c r="H46" s="42"/>
      <c r="I46" s="42"/>
      <c r="J46" s="42"/>
      <c r="K46" s="65"/>
    </row>
    <row r="47" spans="1:11" ht="15">
      <c r="A47" s="105">
        <v>10</v>
      </c>
      <c r="B47" s="64">
        <v>0.3</v>
      </c>
      <c r="C47" s="41" t="s">
        <v>49</v>
      </c>
      <c r="D47" s="41" t="s">
        <v>50</v>
      </c>
      <c r="E47" s="41"/>
      <c r="F47" s="41"/>
      <c r="G47" s="41"/>
      <c r="H47" s="41"/>
      <c r="I47" s="41"/>
      <c r="J47" s="41"/>
      <c r="K47" s="66"/>
    </row>
    <row r="48" spans="1:11" ht="15">
      <c r="A48" s="104"/>
      <c r="B48" s="178"/>
      <c r="C48" s="178"/>
      <c r="D48" s="44" t="s">
        <v>51</v>
      </c>
      <c r="E48" s="178"/>
      <c r="F48" s="178"/>
      <c r="G48" s="178"/>
      <c r="H48" s="178"/>
      <c r="I48" s="178"/>
      <c r="J48" s="178"/>
      <c r="K48" s="179"/>
    </row>
    <row r="49" spans="1:11" ht="15">
      <c r="A49" s="104"/>
      <c r="B49" s="178"/>
      <c r="C49" s="178"/>
      <c r="D49" s="178" t="s">
        <v>52</v>
      </c>
      <c r="E49" s="178"/>
      <c r="F49" s="178"/>
      <c r="G49" s="178"/>
      <c r="H49" s="178"/>
      <c r="I49" s="178"/>
      <c r="J49" s="178"/>
      <c r="K49" s="179"/>
    </row>
    <row r="50" spans="1:11" ht="15">
      <c r="A50" s="106"/>
      <c r="B50" s="42"/>
      <c r="C50" s="42"/>
      <c r="D50" s="42"/>
      <c r="E50" s="42"/>
      <c r="F50" s="42"/>
      <c r="G50" s="42"/>
      <c r="H50" s="42"/>
      <c r="I50" s="42"/>
      <c r="J50" s="42"/>
      <c r="K50" s="65"/>
    </row>
    <row r="51" spans="1:11" ht="15">
      <c r="A51" s="105">
        <v>11</v>
      </c>
      <c r="B51" s="64">
        <v>0.0027</v>
      </c>
      <c r="C51" s="41" t="s">
        <v>49</v>
      </c>
      <c r="D51" s="41" t="s">
        <v>132</v>
      </c>
      <c r="E51" s="41"/>
      <c r="F51" s="41"/>
      <c r="G51" s="41"/>
      <c r="H51" s="41"/>
      <c r="I51" s="41"/>
      <c r="J51" s="41"/>
      <c r="K51" s="66"/>
    </row>
    <row r="52" spans="1:11" ht="15">
      <c r="A52" s="104"/>
      <c r="B52" s="178"/>
      <c r="C52" s="178"/>
      <c r="D52" s="61" t="s">
        <v>133</v>
      </c>
      <c r="E52" s="178"/>
      <c r="F52" s="178"/>
      <c r="G52" s="178"/>
      <c r="H52" s="178"/>
      <c r="I52" s="178"/>
      <c r="J52" s="178"/>
      <c r="K52" s="179"/>
    </row>
    <row r="53" spans="1:11" ht="15">
      <c r="A53" s="106"/>
      <c r="B53" s="42"/>
      <c r="C53" s="42"/>
      <c r="D53" s="46" t="s">
        <v>134</v>
      </c>
      <c r="E53" s="42"/>
      <c r="F53" s="42"/>
      <c r="G53" s="42"/>
      <c r="H53" s="42"/>
      <c r="I53" s="42"/>
      <c r="J53" s="42"/>
      <c r="K53" s="65"/>
    </row>
    <row r="54" spans="1:11" ht="15">
      <c r="A54" s="105">
        <v>12</v>
      </c>
      <c r="B54" s="64">
        <v>0.006</v>
      </c>
      <c r="C54" s="41" t="s">
        <v>49</v>
      </c>
      <c r="D54" s="41" t="s">
        <v>131</v>
      </c>
      <c r="E54" s="41"/>
      <c r="F54" s="41"/>
      <c r="G54" s="41"/>
      <c r="H54" s="41"/>
      <c r="I54" s="41"/>
      <c r="J54" s="41"/>
      <c r="K54" s="66"/>
    </row>
    <row r="55" spans="1:11" ht="15">
      <c r="A55" s="104"/>
      <c r="B55" s="178"/>
      <c r="C55" s="178"/>
      <c r="D55" s="61" t="s">
        <v>133</v>
      </c>
      <c r="E55" s="178"/>
      <c r="F55" s="178"/>
      <c r="G55" s="178"/>
      <c r="H55" s="178"/>
      <c r="I55" s="178"/>
      <c r="J55" s="178"/>
      <c r="K55" s="179"/>
    </row>
    <row r="56" spans="1:11" ht="15">
      <c r="A56" s="106"/>
      <c r="B56" s="42"/>
      <c r="C56" s="42"/>
      <c r="D56" s="46" t="s">
        <v>134</v>
      </c>
      <c r="E56" s="42"/>
      <c r="F56" s="42"/>
      <c r="G56" s="42"/>
      <c r="H56" s="42"/>
      <c r="I56" s="42"/>
      <c r="J56" s="42"/>
      <c r="K56" s="65"/>
    </row>
    <row r="57" spans="1:11" ht="15">
      <c r="A57" s="105">
        <v>13</v>
      </c>
      <c r="B57" s="64">
        <v>0.22</v>
      </c>
      <c r="C57" s="41" t="s">
        <v>31</v>
      </c>
      <c r="D57" s="41" t="s">
        <v>130</v>
      </c>
      <c r="E57" s="41"/>
      <c r="F57" s="41"/>
      <c r="G57" s="41"/>
      <c r="H57" s="41"/>
      <c r="I57" s="41"/>
      <c r="J57" s="41"/>
      <c r="K57" s="66"/>
    </row>
    <row r="58" spans="1:11" ht="15">
      <c r="A58" s="104"/>
      <c r="B58" s="178"/>
      <c r="C58" s="178"/>
      <c r="D58" s="61" t="s">
        <v>135</v>
      </c>
      <c r="E58" s="178"/>
      <c r="F58" s="178"/>
      <c r="G58" s="178"/>
      <c r="H58" s="178"/>
      <c r="I58" s="178"/>
      <c r="J58" s="178"/>
      <c r="K58" s="179"/>
    </row>
    <row r="59" spans="1:11" ht="15.75" thickBot="1">
      <c r="A59" s="104"/>
      <c r="B59" s="178"/>
      <c r="C59" s="178"/>
      <c r="D59" s="44" t="s">
        <v>136</v>
      </c>
      <c r="E59" s="178"/>
      <c r="F59" s="178"/>
      <c r="G59" s="178"/>
      <c r="H59" s="178"/>
      <c r="I59" s="178"/>
      <c r="J59" s="178"/>
      <c r="K59" s="179"/>
    </row>
    <row r="60" spans="1:11" ht="24" thickBot="1">
      <c r="A60" s="327" t="s">
        <v>124</v>
      </c>
      <c r="B60" s="328"/>
      <c r="C60" s="328"/>
      <c r="D60" s="328"/>
      <c r="E60" s="328"/>
      <c r="F60" s="328"/>
      <c r="G60" s="328"/>
      <c r="H60" s="328"/>
      <c r="I60" s="328"/>
      <c r="J60" s="328"/>
      <c r="K60" s="329"/>
    </row>
  </sheetData>
  <sheetProtection/>
  <mergeCells count="3">
    <mergeCell ref="J2:K2"/>
    <mergeCell ref="A1:K1"/>
    <mergeCell ref="A60:K60"/>
  </mergeCells>
  <hyperlinks>
    <hyperlink ref="D48" r:id="rId1" display="http://www.plugintogreencanada.com/step1_elec_only_calc.php/Emissions_from_Electricity/196/47/0"/>
    <hyperlink ref="D42" r:id="rId2" display="http://www.kingstonhydro.com/Commercial/Rates.aspx"/>
    <hyperlink ref="D45" r:id="rId3" display="http://www.bankofcanada.ca/en/inflation/"/>
    <hyperlink ref="D39" r:id="rId4" display="http://www.codinghorror.com/blog/archives/000562.html"/>
    <hyperlink ref="D5" r:id="rId5" display="http://www.gearfuse.com/wp-content/uploads/andrew/4_mar07/thinkcentre_m52_tower_1.jpg"/>
    <hyperlink ref="D3" r:id="rId6" display="http://www.medimanage.com/Images/docking%20staion.jpg "/>
    <hyperlink ref="D53" r:id="rId7" display="http://www.epa.gov/cleanrgy/energy-and-you/affect/coal.html"/>
    <hyperlink ref="D56" r:id="rId8" display="http://www.epa.gov/cleanrgy/energy-and-you/affect/coal.html"/>
    <hyperlink ref="D59" r:id="rId9" display="http://www.opg.com/power/"/>
    <hyperlink ref="D24" r:id="rId10" display="energy reference"/>
    <hyperlink ref="D23" r:id="rId11" display="price reference"/>
    <hyperlink ref="D29" r:id="rId12" display="price reference"/>
    <hyperlink ref="D30" r:id="rId13" display="energy reference"/>
    <hyperlink ref="D32" r:id="rId14" display="price reference"/>
    <hyperlink ref="D17" r:id="rId15" display="http://www.costhelper.com/cost/computers/computers-desktop.html "/>
    <hyperlink ref="M24" location="'Executive Summary'!A1" display="Click here to see the Executive Summary"/>
    <hyperlink ref="M22" location="'Input Page'!A1" display="Click here to go back to the Input Page"/>
    <hyperlink ref="M26" location="'Projected Savings'!A1" display="Click here to see the Projected savings"/>
    <hyperlink ref="J2" location="Introduction!A1" display="Back to Introduction"/>
    <hyperlink ref="D35" r:id="rId16" display="http://www.dssw.co.uk/research/computer_energy_consumption.html "/>
    <hyperlink ref="D36" r:id="rId17" display="http://www.upenn.edu/computing/provider/docs/hardware/powerusage.html "/>
    <hyperlink ref="D26" r:id="rId18" display="price reference"/>
    <hyperlink ref="D27" r:id="rId19" display="energy reference"/>
    <hyperlink ref="D38" r:id="rId20" display="http://downloads.energystar.gov/bi/qplist/laptops_prod_list.xls "/>
  </hyperlinks>
  <printOptions gridLines="1"/>
  <pageMargins left="0.7" right="0.7" top="0.75" bottom="0.75" header="0.3" footer="0.3"/>
  <pageSetup horizontalDpi="600" verticalDpi="600" orientation="landscape" paperSize="5" r:id="rId21"/>
  <headerFooter>
    <oddHeader>&amp;CReplacing Desktops with Energy Efficient Laptops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Dan Turner</cp:lastModifiedBy>
  <cp:lastPrinted>2010-02-13T03:24:37Z</cp:lastPrinted>
  <dcterms:created xsi:type="dcterms:W3CDTF">2010-02-07T21:55:40Z</dcterms:created>
  <dcterms:modified xsi:type="dcterms:W3CDTF">2010-02-13T03:25:39Z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