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davidtopete/Downloads/"/>
    </mc:Choice>
  </mc:AlternateContent>
  <bookViews>
    <workbookView xWindow="11400" yWindow="460" windowWidth="21680" windowHeight="16360"/>
  </bookViews>
  <sheets>
    <sheet name="Data Analysis" sheetId="2" r:id="rId1"/>
    <sheet name="Assumptions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2" l="1"/>
  <c r="B46" i="2"/>
  <c r="B41" i="2"/>
  <c r="B40" i="2"/>
  <c r="B39" i="2"/>
  <c r="B50" i="2"/>
  <c r="B51" i="2"/>
  <c r="B52" i="2"/>
  <c r="B45" i="2"/>
  <c r="B42" i="2"/>
  <c r="B12" i="2"/>
  <c r="B13" i="2"/>
  <c r="B11" i="2"/>
  <c r="G21" i="2"/>
  <c r="E29" i="2"/>
  <c r="G22" i="2"/>
  <c r="G23" i="2"/>
  <c r="F21" i="2"/>
  <c r="F22" i="2"/>
  <c r="F23" i="2"/>
  <c r="E27" i="2"/>
  <c r="E28" i="2"/>
  <c r="F34" i="2"/>
  <c r="F35" i="2"/>
  <c r="F33" i="2"/>
  <c r="E34" i="2"/>
  <c r="E35" i="2"/>
  <c r="E33" i="2"/>
  <c r="B35" i="2"/>
  <c r="B34" i="2"/>
  <c r="B33" i="2"/>
  <c r="C35" i="2"/>
  <c r="C34" i="2"/>
  <c r="C33" i="2"/>
  <c r="C29" i="2"/>
  <c r="C28" i="2"/>
  <c r="C27" i="2"/>
  <c r="B29" i="2"/>
  <c r="B28" i="2"/>
  <c r="B27" i="2"/>
  <c r="C23" i="2"/>
  <c r="C22" i="2"/>
  <c r="C21" i="2"/>
  <c r="B23" i="2"/>
  <c r="B22" i="2"/>
  <c r="B21" i="2"/>
</calcChain>
</file>

<file path=xl/sharedStrings.xml><?xml version="1.0" encoding="utf-8"?>
<sst xmlns="http://schemas.openxmlformats.org/spreadsheetml/2006/main" count="57" uniqueCount="52">
  <si>
    <t>David Topete</t>
  </si>
  <si>
    <t>Lab13</t>
  </si>
  <si>
    <t>ENGR115</t>
  </si>
  <si>
    <t>Input Parameters</t>
  </si>
  <si>
    <t xml:space="preserve">Correction Factor </t>
  </si>
  <si>
    <t>Depth (m)</t>
  </si>
  <si>
    <t>Width(m)</t>
  </si>
  <si>
    <t>In Flow Method 2: Velocity meter</t>
  </si>
  <si>
    <t xml:space="preserve">Out Flow Method: Bucket </t>
  </si>
  <si>
    <t>Diameter(m)</t>
  </si>
  <si>
    <t>In flow Method 1: ball</t>
  </si>
  <si>
    <t>Time(s)</t>
  </si>
  <si>
    <t xml:space="preserve">Total inflow </t>
  </si>
  <si>
    <t>Method 1</t>
  </si>
  <si>
    <t>Method 2</t>
  </si>
  <si>
    <t>Average</t>
  </si>
  <si>
    <t xml:space="preserve">Precipitation </t>
  </si>
  <si>
    <t>Total Outflow</t>
  </si>
  <si>
    <t>Evaperation</t>
  </si>
  <si>
    <t xml:space="preserve">Length(m) </t>
  </si>
  <si>
    <t>Rate(m/s)</t>
  </si>
  <si>
    <t>Average(m^3/hr)</t>
  </si>
  <si>
    <t>Meathod 1</t>
  </si>
  <si>
    <t>Surface Area Lake (m^2)</t>
  </si>
  <si>
    <t>Evaporation (in/month)</t>
  </si>
  <si>
    <t>Results</t>
  </si>
  <si>
    <t>Volume (m^3)</t>
  </si>
  <si>
    <t>Sec. in hours</t>
  </si>
  <si>
    <t>Flow rate (m^3/hr)</t>
  </si>
  <si>
    <t>Constant</t>
  </si>
  <si>
    <t>cm per m</t>
  </si>
  <si>
    <t>m per in</t>
  </si>
  <si>
    <t xml:space="preserve">Days november </t>
  </si>
  <si>
    <t>Flow Rate (m^3/hr)</t>
  </si>
  <si>
    <t>Time (hr)</t>
  </si>
  <si>
    <t>Precipitation (in/hr)</t>
  </si>
  <si>
    <t>Flow Rate(m^3/hr)</t>
  </si>
  <si>
    <t>Evap. (m^3/hr)</t>
  </si>
  <si>
    <t>Precipitation (m^3/hr)</t>
  </si>
  <si>
    <t>Evaprotaton W/ correction (in/month)</t>
  </si>
  <si>
    <t>hr per day</t>
  </si>
  <si>
    <t xml:space="preserve">Acummilation </t>
  </si>
  <si>
    <t xml:space="preserve">Governing Equation </t>
  </si>
  <si>
    <t>Accum=In-out</t>
  </si>
  <si>
    <t>Inputs (m^3/hr)</t>
  </si>
  <si>
    <t>Output (m^3/hr)</t>
  </si>
  <si>
    <t>Acummilation (m^3/hr)</t>
  </si>
  <si>
    <t>Change in depth(cm/hr)</t>
  </si>
  <si>
    <t xml:space="preserve">According to my caculation Fern Lake Is not at steady state due to the change in depth which is 1.209504307 cm/hr. Also my acummilation is 96.76034458 m^3/hr which means it as a change in volume and in time. </t>
  </si>
  <si>
    <t>An assumption that we made is the surface area whis was 8000m^2</t>
  </si>
  <si>
    <t>Another assumption we made was our Precipitation (in/hr) we got 0.02 in/hr from National weatheer sevice.</t>
  </si>
  <si>
    <t xml:space="preserve">Another assumption we made was our evaporation which is measured in (in/month) and it was 1.04in/month. This measurment is not accurate because of the difrence in location so we used a correction factor of 0.7 for a accurate result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</si>
</sst>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0" xfId="0" applyFill="1" applyBorder="1"/>
    <xf numFmtId="0" fontId="0" fillId="4" borderId="1" xfId="0" applyFill="1" applyBorder="1"/>
    <xf numFmtId="0" fontId="0" fillId="0" borderId="0" xfId="0" applyFill="1"/>
    <xf numFmtId="0" fontId="0" fillId="3" borderId="1" xfId="0" applyFont="1" applyFill="1" applyBorder="1"/>
    <xf numFmtId="0" fontId="0" fillId="2" borderId="0" xfId="0" applyFill="1" applyBorder="1" applyAlignment="1">
      <alignment wrapText="1"/>
    </xf>
    <xf numFmtId="0" fontId="0" fillId="5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A9" sqref="A9"/>
    </sheetView>
  </sheetViews>
  <sheetFormatPr baseColWidth="10" defaultColWidth="8.83203125" defaultRowHeight="15" x14ac:dyDescent="0.2"/>
  <cols>
    <col min="1" max="1" width="31.1640625" bestFit="1" customWidth="1"/>
    <col min="2" max="2" width="13.83203125" bestFit="1" customWidth="1"/>
    <col min="3" max="3" width="10.6640625" bestFit="1" customWidth="1"/>
    <col min="4" max="4" width="9.1640625" bestFit="1" customWidth="1"/>
    <col min="5" max="5" width="15.5" bestFit="1" customWidth="1"/>
    <col min="6" max="7" width="15.1640625" bestFit="1" customWidth="1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</v>
      </c>
    </row>
    <row r="5" spans="1:6" x14ac:dyDescent="0.2">
      <c r="A5" s="4" t="s">
        <v>3</v>
      </c>
      <c r="E5" s="3" t="s">
        <v>29</v>
      </c>
    </row>
    <row r="6" spans="1:6" x14ac:dyDescent="0.2">
      <c r="A6" s="2" t="s">
        <v>23</v>
      </c>
      <c r="B6" s="2">
        <v>8000</v>
      </c>
      <c r="E6" s="2" t="s">
        <v>32</v>
      </c>
      <c r="F6" s="2">
        <v>30</v>
      </c>
    </row>
    <row r="7" spans="1:6" x14ac:dyDescent="0.2">
      <c r="A7" s="2" t="s">
        <v>24</v>
      </c>
      <c r="B7" s="2">
        <v>1.04</v>
      </c>
      <c r="E7" s="2" t="s">
        <v>31</v>
      </c>
      <c r="F7" s="2">
        <v>2.5399999999999999E-2</v>
      </c>
    </row>
    <row r="8" spans="1:6" x14ac:dyDescent="0.2">
      <c r="A8" s="2" t="s">
        <v>4</v>
      </c>
      <c r="B8" s="2">
        <v>0.7</v>
      </c>
      <c r="E8" s="2" t="s">
        <v>27</v>
      </c>
      <c r="F8" s="2">
        <v>3600</v>
      </c>
    </row>
    <row r="9" spans="1:6" x14ac:dyDescent="0.2">
      <c r="A9" s="2" t="s">
        <v>35</v>
      </c>
      <c r="B9" s="2">
        <v>0.02</v>
      </c>
      <c r="E9" s="2" t="s">
        <v>30</v>
      </c>
      <c r="F9" s="2">
        <v>100</v>
      </c>
    </row>
    <row r="10" spans="1:6" s="7" customFormat="1" x14ac:dyDescent="0.2">
      <c r="A10" s="5"/>
      <c r="B10" s="5"/>
      <c r="E10" s="2" t="s">
        <v>40</v>
      </c>
      <c r="F10" s="2">
        <v>24</v>
      </c>
    </row>
    <row r="11" spans="1:6" s="7" customFormat="1" x14ac:dyDescent="0.2">
      <c r="A11" s="2" t="s">
        <v>39</v>
      </c>
      <c r="B11" s="2">
        <f>B7*B8</f>
        <v>0.72799999999999998</v>
      </c>
      <c r="E11" s="5"/>
      <c r="F11" s="5"/>
    </row>
    <row r="12" spans="1:6" s="7" customFormat="1" x14ac:dyDescent="0.2">
      <c r="A12" s="2" t="s">
        <v>37</v>
      </c>
      <c r="B12" s="2">
        <f>B11*F7*B6/F6/F10</f>
        <v>0.20545777777777777</v>
      </c>
      <c r="E12" s="5"/>
      <c r="F12" s="5"/>
    </row>
    <row r="13" spans="1:6" s="7" customFormat="1" x14ac:dyDescent="0.2">
      <c r="A13" s="2" t="s">
        <v>38</v>
      </c>
      <c r="B13" s="2">
        <f>B9*F7*B6</f>
        <v>4.0640000000000001</v>
      </c>
      <c r="E13" s="5"/>
      <c r="F13" s="5"/>
    </row>
    <row r="14" spans="1:6" s="7" customFormat="1" x14ac:dyDescent="0.2">
      <c r="A14" s="5"/>
      <c r="B14" s="5"/>
      <c r="E14" s="5"/>
      <c r="F14" s="5"/>
    </row>
    <row r="15" spans="1:6" x14ac:dyDescent="0.2">
      <c r="A15" s="5"/>
      <c r="B15" s="5"/>
      <c r="E15" s="5"/>
      <c r="F15" s="5"/>
    </row>
    <row r="16" spans="1:6" x14ac:dyDescent="0.2">
      <c r="A16" s="5"/>
      <c r="B16" s="5"/>
      <c r="E16" s="5"/>
      <c r="F16" s="5"/>
    </row>
    <row r="17" spans="1:7" x14ac:dyDescent="0.2">
      <c r="A17" s="5"/>
      <c r="B17" s="5"/>
      <c r="E17" s="5"/>
      <c r="F17" s="5"/>
    </row>
    <row r="18" spans="1:7" x14ac:dyDescent="0.2">
      <c r="A18" s="5"/>
      <c r="B18" s="5"/>
      <c r="E18" s="5"/>
      <c r="F18" s="5"/>
    </row>
    <row r="20" spans="1:7" x14ac:dyDescent="0.2">
      <c r="A20" s="3" t="s">
        <v>10</v>
      </c>
      <c r="B20" s="3" t="s">
        <v>5</v>
      </c>
      <c r="C20" s="3" t="s">
        <v>6</v>
      </c>
      <c r="D20" s="3" t="s">
        <v>19</v>
      </c>
      <c r="E20" s="3" t="s">
        <v>11</v>
      </c>
      <c r="F20" s="3" t="s">
        <v>34</v>
      </c>
      <c r="G20" s="3" t="s">
        <v>36</v>
      </c>
    </row>
    <row r="21" spans="1:7" x14ac:dyDescent="0.2">
      <c r="A21" s="2">
        <v>1</v>
      </c>
      <c r="B21" s="2">
        <f>15/100</f>
        <v>0.15</v>
      </c>
      <c r="C21" s="2">
        <f>55/100</f>
        <v>0.55000000000000004</v>
      </c>
      <c r="D21" s="2">
        <v>1</v>
      </c>
      <c r="E21" s="2">
        <v>4.97</v>
      </c>
      <c r="F21" s="2">
        <f>E21/$F$8</f>
        <v>1.3805555555555554E-3</v>
      </c>
      <c r="G21" s="2">
        <f>(B21*C21*D21)/F21</f>
        <v>59.758551307847092</v>
      </c>
    </row>
    <row r="22" spans="1:7" x14ac:dyDescent="0.2">
      <c r="A22" s="2">
        <v>2</v>
      </c>
      <c r="B22" s="2">
        <f>15/100</f>
        <v>0.15</v>
      </c>
      <c r="C22" s="2">
        <f>55/100</f>
        <v>0.55000000000000004</v>
      </c>
      <c r="D22" s="2">
        <v>1</v>
      </c>
      <c r="E22" s="2">
        <v>5.07</v>
      </c>
      <c r="F22" s="2">
        <f t="shared" ref="F22:F23" si="0">E22/$F$8</f>
        <v>1.4083333333333335E-3</v>
      </c>
      <c r="G22" s="2">
        <f t="shared" ref="G22:G23" si="1">B22*C22*D22/F22</f>
        <v>58.57988165680473</v>
      </c>
    </row>
    <row r="23" spans="1:7" x14ac:dyDescent="0.2">
      <c r="A23" s="2">
        <v>3</v>
      </c>
      <c r="B23" s="2">
        <f>15/100</f>
        <v>0.15</v>
      </c>
      <c r="C23" s="2">
        <f>55/100</f>
        <v>0.55000000000000004</v>
      </c>
      <c r="D23" s="2">
        <v>1</v>
      </c>
      <c r="E23" s="2">
        <v>4.78</v>
      </c>
      <c r="F23" s="2">
        <f t="shared" si="0"/>
        <v>1.3277777777777778E-3</v>
      </c>
      <c r="G23" s="2">
        <f t="shared" si="1"/>
        <v>62.133891213389127</v>
      </c>
    </row>
    <row r="26" spans="1:7" x14ac:dyDescent="0.2">
      <c r="A26" s="3" t="s">
        <v>7</v>
      </c>
      <c r="B26" s="3" t="s">
        <v>5</v>
      </c>
      <c r="C26" s="3" t="s">
        <v>6</v>
      </c>
      <c r="D26" s="3" t="s">
        <v>20</v>
      </c>
      <c r="E26" s="3" t="s">
        <v>33</v>
      </c>
    </row>
    <row r="27" spans="1:7" x14ac:dyDescent="0.2">
      <c r="A27" s="2">
        <v>1</v>
      </c>
      <c r="B27" s="2">
        <f>15/100</f>
        <v>0.15</v>
      </c>
      <c r="C27" s="2">
        <f>55/100</f>
        <v>0.55000000000000004</v>
      </c>
      <c r="D27" s="2">
        <v>0.1</v>
      </c>
      <c r="E27" s="2">
        <f>B28*C28*(D28*$F$8)</f>
        <v>29.700000000000003</v>
      </c>
    </row>
    <row r="28" spans="1:7" x14ac:dyDescent="0.2">
      <c r="A28" s="2">
        <v>2</v>
      </c>
      <c r="B28" s="2">
        <f>15/100</f>
        <v>0.15</v>
      </c>
      <c r="C28" s="2">
        <f>55/100</f>
        <v>0.55000000000000004</v>
      </c>
      <c r="D28" s="2">
        <v>0.1</v>
      </c>
      <c r="E28" s="2">
        <f>E27</f>
        <v>29.700000000000003</v>
      </c>
    </row>
    <row r="29" spans="1:7" x14ac:dyDescent="0.2">
      <c r="A29" s="2">
        <v>3</v>
      </c>
      <c r="B29" s="2">
        <f>15/100</f>
        <v>0.15</v>
      </c>
      <c r="C29" s="2">
        <f>55/100</f>
        <v>0.55000000000000004</v>
      </c>
      <c r="D29" s="2">
        <v>0.1</v>
      </c>
      <c r="E29" s="2">
        <f t="shared" ref="E29" si="2">B29*C29*(D29*$F$8)</f>
        <v>29.700000000000003</v>
      </c>
    </row>
    <row r="32" spans="1:7" x14ac:dyDescent="0.2">
      <c r="A32" s="3" t="s">
        <v>8</v>
      </c>
      <c r="B32" s="3" t="s">
        <v>5</v>
      </c>
      <c r="C32" s="3" t="s">
        <v>9</v>
      </c>
      <c r="D32" s="3" t="s">
        <v>11</v>
      </c>
      <c r="E32" s="3" t="s">
        <v>26</v>
      </c>
      <c r="F32" s="3" t="s">
        <v>28</v>
      </c>
    </row>
    <row r="33" spans="1:6" x14ac:dyDescent="0.2">
      <c r="A33" s="2">
        <v>1</v>
      </c>
      <c r="B33" s="2">
        <f>35.5/100</f>
        <v>0.35499999999999998</v>
      </c>
      <c r="C33" s="2">
        <f>29/100</f>
        <v>0.28999999999999998</v>
      </c>
      <c r="D33" s="2">
        <v>41.22</v>
      </c>
      <c r="E33" s="2">
        <f>PI()*((C33/2)^2)*B33</f>
        <v>2.3448454867312514E-2</v>
      </c>
      <c r="F33" s="2">
        <f>E33/(D33/$F$8)</f>
        <v>2.0478999884115732</v>
      </c>
    </row>
    <row r="34" spans="1:6" x14ac:dyDescent="0.2">
      <c r="A34" s="2">
        <v>2</v>
      </c>
      <c r="B34" s="2">
        <f>36.5/100</f>
        <v>0.36499999999999999</v>
      </c>
      <c r="C34" s="2">
        <f>29/100</f>
        <v>0.28999999999999998</v>
      </c>
      <c r="D34" s="2">
        <v>46.38</v>
      </c>
      <c r="E34" s="2">
        <f t="shared" ref="E34:E35" si="3">PI()*((C34/2)^2)*B34</f>
        <v>2.4108974722729767E-2</v>
      </c>
      <c r="F34" s="2">
        <f t="shared" ref="F34:F35" si="4">E34/(D34/$F$8)</f>
        <v>1.8713305088794128</v>
      </c>
    </row>
    <row r="35" spans="1:6" x14ac:dyDescent="0.2">
      <c r="A35" s="2">
        <v>3</v>
      </c>
      <c r="B35" s="2">
        <f>36.5/100</f>
        <v>0.36499999999999999</v>
      </c>
      <c r="C35" s="2">
        <f>29/100</f>
        <v>0.28999999999999998</v>
      </c>
      <c r="D35" s="2">
        <v>48.28</v>
      </c>
      <c r="E35" s="2">
        <f t="shared" si="3"/>
        <v>2.4108974722729767E-2</v>
      </c>
      <c r="F35" s="2">
        <f t="shared" si="4"/>
        <v>1.7976865990436446</v>
      </c>
    </row>
    <row r="37" spans="1:6" x14ac:dyDescent="0.2">
      <c r="A37" s="3" t="s">
        <v>25</v>
      </c>
    </row>
    <row r="38" spans="1:6" x14ac:dyDescent="0.2">
      <c r="A38" s="6" t="s">
        <v>12</v>
      </c>
      <c r="B38" s="6" t="s">
        <v>21</v>
      </c>
    </row>
    <row r="39" spans="1:6" x14ac:dyDescent="0.2">
      <c r="A39" s="2" t="s">
        <v>13</v>
      </c>
      <c r="B39" s="2">
        <f>(G21+G22+G23)/3</f>
        <v>60.157441392680312</v>
      </c>
    </row>
    <row r="40" spans="1:6" x14ac:dyDescent="0.2">
      <c r="A40" s="2" t="s">
        <v>14</v>
      </c>
      <c r="B40" s="2">
        <f>E27+E28+E29/3</f>
        <v>69.300000000000011</v>
      </c>
    </row>
    <row r="41" spans="1:6" x14ac:dyDescent="0.2">
      <c r="A41" s="2" t="s">
        <v>15</v>
      </c>
      <c r="B41" s="2">
        <f>B39+B40/2</f>
        <v>94.807441392680317</v>
      </c>
    </row>
    <row r="42" spans="1:6" x14ac:dyDescent="0.2">
      <c r="A42" s="2" t="s">
        <v>16</v>
      </c>
      <c r="B42" s="2">
        <f>B13</f>
        <v>4.0640000000000001</v>
      </c>
    </row>
    <row r="44" spans="1:6" x14ac:dyDescent="0.2">
      <c r="A44" s="6" t="s">
        <v>17</v>
      </c>
      <c r="B44" s="6" t="s">
        <v>21</v>
      </c>
    </row>
    <row r="45" spans="1:6" x14ac:dyDescent="0.2">
      <c r="A45" s="2" t="s">
        <v>18</v>
      </c>
      <c r="B45" s="2">
        <f>B12</f>
        <v>0.20545777777777777</v>
      </c>
    </row>
    <row r="46" spans="1:6" x14ac:dyDescent="0.2">
      <c r="A46" s="2" t="s">
        <v>22</v>
      </c>
      <c r="B46" s="2">
        <f>(F33+F34+F35)/3</f>
        <v>1.9056390321115435</v>
      </c>
    </row>
    <row r="48" spans="1:6" x14ac:dyDescent="0.2">
      <c r="A48" s="8" t="s">
        <v>41</v>
      </c>
    </row>
    <row r="49" spans="1:2" x14ac:dyDescent="0.2">
      <c r="A49" s="2" t="s">
        <v>42</v>
      </c>
      <c r="B49" s="2" t="s">
        <v>43</v>
      </c>
    </row>
    <row r="50" spans="1:2" x14ac:dyDescent="0.2">
      <c r="A50" s="2" t="s">
        <v>44</v>
      </c>
      <c r="B50" s="2">
        <f>B41+B42</f>
        <v>98.87144139268031</v>
      </c>
    </row>
    <row r="51" spans="1:2" x14ac:dyDescent="0.2">
      <c r="A51" s="2" t="s">
        <v>45</v>
      </c>
      <c r="B51" s="2">
        <f>B46+B45</f>
        <v>2.1110968098893212</v>
      </c>
    </row>
    <row r="52" spans="1:2" x14ac:dyDescent="0.2">
      <c r="A52" s="2" t="s">
        <v>46</v>
      </c>
      <c r="B52" s="2">
        <f>B50-B51</f>
        <v>96.760344582790992</v>
      </c>
    </row>
    <row r="53" spans="1:2" x14ac:dyDescent="0.2">
      <c r="A53" s="2" t="s">
        <v>47</v>
      </c>
      <c r="B53" s="2">
        <f>B52/B6*F9</f>
        <v>1.2095043072848874</v>
      </c>
    </row>
    <row r="55" spans="1:2" ht="90" x14ac:dyDescent="0.2">
      <c r="A55" s="9" t="s">
        <v>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9" sqref="D9"/>
    </sheetView>
  </sheetViews>
  <sheetFormatPr baseColWidth="10" defaultColWidth="8.83203125" defaultRowHeight="15" x14ac:dyDescent="0.2"/>
  <cols>
    <col min="1" max="1" width="20" customWidth="1"/>
  </cols>
  <sheetData>
    <row r="1" spans="1:1" ht="50" customHeight="1" x14ac:dyDescent="0.2">
      <c r="A1" s="10" t="s">
        <v>49</v>
      </c>
    </row>
    <row r="2" spans="1:1" ht="171" customHeight="1" x14ac:dyDescent="0.2">
      <c r="A2" s="12" t="s">
        <v>51</v>
      </c>
    </row>
    <row r="3" spans="1:1" ht="84" customHeight="1" x14ac:dyDescent="0.2">
      <c r="A3" s="1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Analysis</vt:lpstr>
      <vt:lpstr>Assumptions</vt:lpstr>
    </vt:vector>
  </TitlesOfParts>
  <Company>Humboldt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dt145</dc:creator>
  <cp:lastModifiedBy>Microsoft Office User</cp:lastModifiedBy>
  <dcterms:created xsi:type="dcterms:W3CDTF">2018-11-30T18:13:15Z</dcterms:created>
  <dcterms:modified xsi:type="dcterms:W3CDTF">2018-12-06T23:02:38Z</dcterms:modified>
</cp:coreProperties>
</file>