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913"/>
  <workbookPr autoCompressPictures="0"/>
  <bookViews>
    <workbookView xWindow="0" yWindow="-440" windowWidth="25600" windowHeight="16000" activeTab="4"/>
  </bookViews>
  <sheets>
    <sheet name="Electrolyzer Data &amp; Analysis" sheetId="1" r:id="rId1"/>
    <sheet name="Electrolyzer Plot" sheetId="4" r:id="rId2"/>
    <sheet name="Fuel Cell Data &amp; Analysis" sheetId="3" r:id="rId3"/>
    <sheet name="Fuel Cell Plot" sheetId="5" r:id="rId4"/>
    <sheet name="Questions" sheetId="6" r:id="rId5"/>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7" i="3" l="1"/>
  <c r="J40" i="3"/>
  <c r="J35" i="3"/>
  <c r="J36" i="3"/>
  <c r="J37" i="3"/>
  <c r="J38" i="3"/>
  <c r="J39" i="3"/>
  <c r="J34" i="3"/>
  <c r="I35" i="3"/>
  <c r="I36" i="3"/>
  <c r="I37" i="3"/>
  <c r="I38" i="3"/>
  <c r="I39" i="3"/>
  <c r="I34" i="3"/>
  <c r="H38" i="3"/>
  <c r="H35" i="3"/>
  <c r="H36" i="3"/>
  <c r="H37" i="3"/>
  <c r="H39" i="3"/>
  <c r="H34" i="3"/>
  <c r="G35" i="3"/>
  <c r="G36" i="3"/>
  <c r="G37" i="3"/>
  <c r="G38" i="3"/>
  <c r="G39" i="3"/>
  <c r="G34" i="3"/>
  <c r="J29" i="3"/>
  <c r="H26" i="3"/>
  <c r="G25" i="3"/>
  <c r="I25" i="3"/>
  <c r="H25" i="3"/>
  <c r="J25" i="3"/>
  <c r="G26" i="3"/>
  <c r="I26" i="3"/>
  <c r="J26" i="3"/>
  <c r="G27" i="3"/>
  <c r="I27" i="3"/>
  <c r="H27" i="3"/>
  <c r="J27" i="3"/>
  <c r="G28" i="3"/>
  <c r="I28" i="3"/>
  <c r="H28" i="3"/>
  <c r="J28" i="3"/>
  <c r="J24" i="3"/>
  <c r="I24" i="3"/>
  <c r="H24" i="3"/>
  <c r="G24" i="3"/>
  <c r="J18" i="3"/>
  <c r="J16" i="3"/>
  <c r="H16" i="3"/>
  <c r="H15" i="3"/>
  <c r="G14" i="3"/>
  <c r="I14" i="3"/>
  <c r="H14" i="3"/>
  <c r="J14" i="3"/>
  <c r="G15" i="3"/>
  <c r="I15" i="3"/>
  <c r="J15" i="3"/>
  <c r="G16" i="3"/>
  <c r="I16" i="3"/>
  <c r="G17" i="3"/>
  <c r="I17" i="3"/>
  <c r="H17" i="3"/>
  <c r="J17" i="3"/>
  <c r="J13" i="3"/>
  <c r="I13" i="3"/>
  <c r="H13" i="3"/>
  <c r="G13" i="3"/>
  <c r="B5" i="3"/>
  <c r="F10" i="1"/>
  <c r="B8" i="1"/>
  <c r="H42" i="1"/>
  <c r="G42" i="1"/>
  <c r="I42" i="1"/>
  <c r="J42" i="1"/>
  <c r="H43" i="1"/>
  <c r="G43" i="1"/>
  <c r="I43" i="1"/>
  <c r="J43" i="1"/>
  <c r="H44" i="1"/>
  <c r="G44" i="1"/>
  <c r="I44" i="1"/>
  <c r="J44" i="1"/>
  <c r="J45" i="1"/>
  <c r="G20" i="1"/>
  <c r="I20" i="1"/>
  <c r="G21" i="1"/>
  <c r="G22" i="1"/>
  <c r="G23" i="1"/>
  <c r="G24" i="1"/>
  <c r="I24" i="1"/>
  <c r="G25" i="1"/>
  <c r="G26" i="1"/>
  <c r="G27" i="1"/>
  <c r="G28" i="1"/>
  <c r="I28" i="1"/>
  <c r="G19" i="1"/>
  <c r="G34" i="1"/>
  <c r="G35" i="1"/>
  <c r="G36" i="1"/>
  <c r="I36" i="1"/>
  <c r="H36" i="1"/>
  <c r="J36" i="1"/>
  <c r="G37" i="1"/>
  <c r="G33" i="1"/>
  <c r="I33" i="1"/>
  <c r="H33" i="1"/>
  <c r="J33" i="1"/>
  <c r="I34" i="1"/>
  <c r="H34" i="1"/>
  <c r="J34" i="1"/>
  <c r="I22" i="1"/>
  <c r="I26" i="1"/>
  <c r="I19" i="1"/>
  <c r="I35" i="1"/>
  <c r="H35" i="1"/>
  <c r="J35" i="1"/>
  <c r="I37" i="1"/>
  <c r="H37" i="1"/>
  <c r="J37" i="1"/>
  <c r="H19" i="1"/>
  <c r="H22" i="1"/>
  <c r="H25" i="1"/>
  <c r="H27" i="1"/>
  <c r="H20" i="1"/>
  <c r="I21" i="1"/>
  <c r="I23" i="1"/>
  <c r="I25" i="1"/>
  <c r="I27" i="1"/>
  <c r="J38" i="1"/>
  <c r="J25" i="1"/>
  <c r="J27" i="1"/>
  <c r="J22" i="1"/>
  <c r="J20" i="1"/>
  <c r="J19" i="1"/>
  <c r="H28" i="1"/>
  <c r="J28" i="1"/>
  <c r="H26" i="1"/>
  <c r="J26" i="1"/>
  <c r="H24" i="1"/>
  <c r="J24" i="1"/>
  <c r="H23" i="1"/>
  <c r="J23" i="1"/>
  <c r="H21" i="1"/>
  <c r="J21" i="1"/>
  <c r="J29" i="1"/>
</calcChain>
</file>

<file path=xl/sharedStrings.xml><?xml version="1.0" encoding="utf-8"?>
<sst xmlns="http://schemas.openxmlformats.org/spreadsheetml/2006/main" count="121" uniqueCount="50">
  <si>
    <t>Ben Voelz</t>
  </si>
  <si>
    <t>ENGR 115</t>
  </si>
  <si>
    <t>Input Parameters:</t>
  </si>
  <si>
    <t>R</t>
  </si>
  <si>
    <t>Temperature of the room (Celcius)</t>
  </si>
  <si>
    <t>Pressure in the room (atm)</t>
  </si>
  <si>
    <t>Results:</t>
  </si>
  <si>
    <t>Analysis:</t>
  </si>
  <si>
    <t>Raw Data:</t>
  </si>
  <si>
    <t>Trial 1:</t>
  </si>
  <si>
    <t>Time (Sec.)</t>
  </si>
  <si>
    <t>Volume (mL)</t>
  </si>
  <si>
    <t>Voltage (V)</t>
  </si>
  <si>
    <t>Current (A)</t>
  </si>
  <si>
    <t>Trial 2:</t>
  </si>
  <si>
    <t>Trail 3:</t>
  </si>
  <si>
    <t>Calculations:</t>
  </si>
  <si>
    <t xml:space="preserve">Average Efficiency </t>
  </si>
  <si>
    <t>Trial 1 Efficiency (%)</t>
  </si>
  <si>
    <t>Average Efficinecy (%)</t>
  </si>
  <si>
    <t>Trial 3 Efficiency (%)</t>
  </si>
  <si>
    <t>Trial 2 Efficiency (%)</t>
  </si>
  <si>
    <t>Chemical Energy (J)</t>
  </si>
  <si>
    <t>Electrical Energy (J)</t>
  </si>
  <si>
    <t>Efficiency (%)</t>
  </si>
  <si>
    <t>Power (J/s)</t>
  </si>
  <si>
    <t>Calculations</t>
  </si>
  <si>
    <t xml:space="preserve">During our lab, we screwed up on the data at 150 and 200 seconds for the first trial, because of that mess up, it was skewing my avaerage efficiency. So in the intest of keeping sound data, I omitted those two time intervals </t>
  </si>
  <si>
    <t>Same thing happened with the 120 second time interval during this trial</t>
  </si>
  <si>
    <t>Same happened with the 180 second time interval for this trial</t>
  </si>
  <si>
    <t>Question 1:</t>
  </si>
  <si>
    <t>Answer 1:</t>
  </si>
  <si>
    <t xml:space="preserve">What is the average efficiency of your fuel cell? What is the average efficiency of your electrolyzer? What is the “wire to wire” efficiency of this energy storage system, from electricity in to electricity out?  </t>
  </si>
  <si>
    <t xml:space="preserve">The average efficiency of our fuel cell was about 54% efficient. Whil the average of our electrolyzer was about 8% efficient. Given those two efficiencies the average efficiency of the system is about 31% efficient. </t>
  </si>
  <si>
    <t>Question 2:</t>
  </si>
  <si>
    <t xml:space="preserve">Research charge/discharge cycle efficiency for a battery and compare this with the electrolyzer/fuel cell system. With this in mind, what arguments might there be for  choosing a fuel cell vehicle over a battery electric vehicle? </t>
  </si>
  <si>
    <t>Answer 2:</t>
  </si>
  <si>
    <t>One rather obvious argument would be that fuel cells are more efficient that almost all batteries with the exception of maybe Nickel-Iron batteries.</t>
  </si>
  <si>
    <t>Question 3:</t>
  </si>
  <si>
    <t>If you could improve the efficiency of one component of the system (the electrolyzer or the fuel cell), which would you choose? Why?</t>
  </si>
  <si>
    <t>Answer 3:</t>
  </si>
  <si>
    <t xml:space="preserve">I would improve the efficiency of the electrolyzer because that is the only thing dragging the overall efficiency of the system down. If you made the electrolyzer more efficient the system as a whole would become more efficient. </t>
  </si>
  <si>
    <t>Question 4:</t>
  </si>
  <si>
    <t xml:space="preserve">As shown in the Energy Flow Diagram above, the fan motor itself represents another energy conversion process where electrical energy is converted to mechanical energy, with associated energy losses as heat and noise. How could you modify this experiment to measure the efficiency of this step? </t>
  </si>
  <si>
    <t>Answer 4:</t>
  </si>
  <si>
    <t xml:space="preserve">By placing the fan in an insulated container and measureing the temperature inside the container. I don’t really know how to account for the efficiency loss due to noise. </t>
  </si>
  <si>
    <t>Question 5:</t>
  </si>
  <si>
    <t>In scaling this system up to an industrial level, what changes would you expect to see in relative performance and efficiencies of the various components? What opportunities do you see for recovering “waste” energy from the processes?</t>
  </si>
  <si>
    <t>Answer 5:</t>
  </si>
  <si>
    <r>
      <t>Well, if everything is done properly, the efficiency of the system and all it’s componemnts should be the roughly the same. In order to recover the waste energy of the system; when we purged he lines of the vaperous H</t>
    </r>
    <r>
      <rPr>
        <vertAlign val="subscript"/>
        <sz val="11"/>
        <color theme="1"/>
        <rFont val="Calibri"/>
        <scheme val="minor"/>
      </rPr>
      <t>2</t>
    </r>
    <r>
      <rPr>
        <sz val="11"/>
        <color theme="1"/>
        <rFont val="Calibri"/>
        <family val="2"/>
        <scheme val="minor"/>
      </rPr>
      <t xml:space="preserve">O into the atmosphere, instead of letting it go into the atmosphere it could be purged and recycled back into the tanks to be put through electrolosys again.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</si>
</sst>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7" formatCode="0.0000"/>
  </numFmts>
  <fonts count="5" x14ac:knownFonts="1">
    <font>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vertAlign val="subscript"/>
      <sz val="11"/>
      <color theme="1"/>
      <name val="Calibri"/>
      <scheme val="minor"/>
    </font>
  </fonts>
  <fills count="9">
    <fill>
      <patternFill patternType="none"/>
    </fill>
    <fill>
      <patternFill patternType="gray125"/>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ABF8F"/>
        <bgColor rgb="FF000000"/>
      </patternFill>
    </fill>
    <fill>
      <patternFill patternType="solid">
        <fgColor rgb="FF76933C"/>
        <bgColor rgb="FF000000"/>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s>
  <cellStyleXfs count="4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33">
    <xf numFmtId="0" fontId="0" fillId="0" borderId="0" xfId="0"/>
    <xf numFmtId="14" fontId="0" fillId="0" borderId="0" xfId="0" applyNumberFormat="1"/>
    <xf numFmtId="0" fontId="0" fillId="0" borderId="1" xfId="0" applyBorder="1"/>
    <xf numFmtId="0" fontId="0" fillId="2" borderId="2" xfId="0" applyFill="1" applyBorder="1"/>
    <xf numFmtId="0" fontId="0" fillId="2" borderId="0" xfId="0" applyFill="1"/>
    <xf numFmtId="0" fontId="0" fillId="4" borderId="0" xfId="0" applyFill="1"/>
    <xf numFmtId="0" fontId="0" fillId="5" borderId="0" xfId="0" applyFill="1"/>
    <xf numFmtId="0" fontId="0" fillId="6" borderId="0" xfId="0" applyFill="1"/>
    <xf numFmtId="0" fontId="0" fillId="3" borderId="1" xfId="0" applyFill="1" applyBorder="1"/>
    <xf numFmtId="165" fontId="0" fillId="0" borderId="0" xfId="0" applyNumberFormat="1"/>
    <xf numFmtId="164" fontId="0" fillId="0" borderId="1" xfId="0" applyNumberFormat="1" applyBorder="1"/>
    <xf numFmtId="0" fontId="0" fillId="3" borderId="3" xfId="0" applyFill="1" applyBorder="1"/>
    <xf numFmtId="165" fontId="0" fillId="0" borderId="1" xfId="0" applyNumberFormat="1" applyBorder="1"/>
    <xf numFmtId="0" fontId="0" fillId="3" borderId="4" xfId="0" applyFill="1" applyBorder="1"/>
    <xf numFmtId="0" fontId="0" fillId="0" borderId="0" xfId="0" applyFill="1"/>
    <xf numFmtId="0" fontId="0" fillId="0" borderId="0" xfId="0" applyBorder="1"/>
    <xf numFmtId="0" fontId="3" fillId="7" borderId="0" xfId="0" applyFont="1" applyFill="1"/>
    <xf numFmtId="0" fontId="3" fillId="0" borderId="0" xfId="0" applyFont="1"/>
    <xf numFmtId="0" fontId="3" fillId="8" borderId="1" xfId="0" applyFont="1" applyFill="1" applyBorder="1"/>
    <xf numFmtId="0" fontId="3" fillId="8" borderId="5" xfId="0" applyFont="1" applyFill="1" applyBorder="1"/>
    <xf numFmtId="167" fontId="0" fillId="0" borderId="1" xfId="0" applyNumberFormat="1" applyBorder="1"/>
    <xf numFmtId="0" fontId="3" fillId="8" borderId="4" xfId="0" applyFont="1" applyFill="1" applyBorder="1"/>
    <xf numFmtId="0" fontId="3" fillId="8" borderId="6" xfId="0" applyFont="1" applyFill="1" applyBorder="1"/>
    <xf numFmtId="0" fontId="3" fillId="8" borderId="7" xfId="0" applyFont="1" applyFill="1" applyBorder="1"/>
    <xf numFmtId="0" fontId="0" fillId="0" borderId="4" xfId="0" applyBorder="1"/>
    <xf numFmtId="167" fontId="0" fillId="0" borderId="4" xfId="0" applyNumberFormat="1" applyBorder="1"/>
    <xf numFmtId="164" fontId="0" fillId="0" borderId="4" xfId="0" applyNumberFormat="1" applyBorder="1"/>
    <xf numFmtId="165" fontId="0" fillId="0" borderId="4" xfId="0" applyNumberFormat="1" applyBorder="1"/>
    <xf numFmtId="0" fontId="0" fillId="3" borderId="8" xfId="0" applyFill="1" applyBorder="1"/>
    <xf numFmtId="167" fontId="0" fillId="0" borderId="0" xfId="0" applyNumberFormat="1" applyBorder="1"/>
    <xf numFmtId="164" fontId="0" fillId="0" borderId="0" xfId="0" applyNumberFormat="1" applyBorder="1"/>
    <xf numFmtId="0" fontId="0" fillId="0" borderId="0" xfId="0" applyAlignment="1">
      <alignment wrapText="1"/>
    </xf>
    <xf numFmtId="167" fontId="0" fillId="0" borderId="0" xfId="0" applyNumberFormat="1"/>
  </cellXfs>
  <cellStyles count="4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4" Type="http://schemas.openxmlformats.org/officeDocument/2006/relationships/chartsheet" Target="chartsheets/sheet2.xml"/><Relationship Id="rId5" Type="http://schemas.openxmlformats.org/officeDocument/2006/relationships/worksheet" Target="worksheets/sheet3.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chartsheet" Target="chart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Electrolyzer</a:t>
            </a:r>
            <a:r>
              <a:rPr lang="en-US" baseline="0"/>
              <a:t> Efficiency Vs. Time Graph</a:t>
            </a:r>
            <a:endParaRPr lang="en-US"/>
          </a:p>
        </c:rich>
      </c:tx>
      <c:layout/>
      <c:overlay val="0"/>
    </c:title>
    <c:autoTitleDeleted val="0"/>
    <c:plotArea>
      <c:layout/>
      <c:scatterChart>
        <c:scatterStyle val="lineMarker"/>
        <c:varyColors val="0"/>
        <c:ser>
          <c:idx val="0"/>
          <c:order val="0"/>
          <c:tx>
            <c:v>Trial 1</c:v>
          </c:tx>
          <c:xVal>
            <c:numRef>
              <c:f>'Electrolyzer Data &amp; Analysis'!$A$19:$A$29</c:f>
              <c:numCache>
                <c:formatCode>General</c:formatCode>
                <c:ptCount val="11"/>
                <c:pt idx="0">
                  <c:v>0.0</c:v>
                </c:pt>
                <c:pt idx="1">
                  <c:v>30.0</c:v>
                </c:pt>
                <c:pt idx="2">
                  <c:v>60.0</c:v>
                </c:pt>
                <c:pt idx="3">
                  <c:v>90.0</c:v>
                </c:pt>
                <c:pt idx="4">
                  <c:v>120.0</c:v>
                </c:pt>
                <c:pt idx="5">
                  <c:v>150.0</c:v>
                </c:pt>
                <c:pt idx="6">
                  <c:v>180.0</c:v>
                </c:pt>
                <c:pt idx="7">
                  <c:v>210.0</c:v>
                </c:pt>
                <c:pt idx="8">
                  <c:v>240.0</c:v>
                </c:pt>
                <c:pt idx="9">
                  <c:v>270.0</c:v>
                </c:pt>
                <c:pt idx="10">
                  <c:v>300.0</c:v>
                </c:pt>
              </c:numCache>
            </c:numRef>
          </c:xVal>
          <c:yVal>
            <c:numRef>
              <c:f>'Electrolyzer Data &amp; Analysis'!$J$19:$J$28</c:f>
              <c:numCache>
                <c:formatCode>0.0</c:formatCode>
                <c:ptCount val="10"/>
                <c:pt idx="0">
                  <c:v>12.48547806535982</c:v>
                </c:pt>
                <c:pt idx="1">
                  <c:v>6.88519904895106</c:v>
                </c:pt>
                <c:pt idx="2">
                  <c:v>12.17896060058012</c:v>
                </c:pt>
                <c:pt idx="3">
                  <c:v>3.410074824734901</c:v>
                </c:pt>
                <c:pt idx="4">
                  <c:v>7.239580850491932</c:v>
                </c:pt>
                <c:pt idx="5">
                  <c:v>7.760213626476908</c:v>
                </c:pt>
                <c:pt idx="6">
                  <c:v>1.917028399840727</c:v>
                </c:pt>
                <c:pt idx="7">
                  <c:v>12.76158963147798</c:v>
                </c:pt>
                <c:pt idx="8">
                  <c:v>4.145417684567274</c:v>
                </c:pt>
                <c:pt idx="9">
                  <c:v>12.29298889737898</c:v>
                </c:pt>
              </c:numCache>
            </c:numRef>
          </c:yVal>
          <c:smooth val="0"/>
        </c:ser>
        <c:ser>
          <c:idx val="1"/>
          <c:order val="1"/>
          <c:tx>
            <c:v>Trial 2</c:v>
          </c:tx>
          <c:xVal>
            <c:numRef>
              <c:f>'Electrolyzer Data &amp; Analysis'!$A$33:$A$38</c:f>
              <c:numCache>
                <c:formatCode>General</c:formatCode>
                <c:ptCount val="6"/>
                <c:pt idx="0">
                  <c:v>0.0</c:v>
                </c:pt>
                <c:pt idx="1">
                  <c:v>30.0</c:v>
                </c:pt>
                <c:pt idx="2">
                  <c:v>60.0</c:v>
                </c:pt>
                <c:pt idx="3">
                  <c:v>90.0</c:v>
                </c:pt>
                <c:pt idx="4">
                  <c:v>120.0</c:v>
                </c:pt>
                <c:pt idx="5">
                  <c:v>150.0</c:v>
                </c:pt>
              </c:numCache>
            </c:numRef>
          </c:xVal>
          <c:yVal>
            <c:numRef>
              <c:f>'Electrolyzer Data &amp; Analysis'!$J$33:$J$37</c:f>
              <c:numCache>
                <c:formatCode>0.0</c:formatCode>
                <c:ptCount val="5"/>
                <c:pt idx="0">
                  <c:v>11.93879019457985</c:v>
                </c:pt>
                <c:pt idx="1">
                  <c:v>7.093005079410694</c:v>
                </c:pt>
                <c:pt idx="2">
                  <c:v>7.213072400400595</c:v>
                </c:pt>
                <c:pt idx="3">
                  <c:v>7.504068005182638</c:v>
                </c:pt>
                <c:pt idx="4">
                  <c:v>5.22377615372884</c:v>
                </c:pt>
              </c:numCache>
            </c:numRef>
          </c:yVal>
          <c:smooth val="0"/>
        </c:ser>
        <c:ser>
          <c:idx val="2"/>
          <c:order val="2"/>
          <c:tx>
            <c:v>Trial 3</c:v>
          </c:tx>
          <c:xVal>
            <c:numRef>
              <c:f>'Electrolyzer Data &amp; Analysis'!$A$42:$A$45</c:f>
              <c:numCache>
                <c:formatCode>General</c:formatCode>
                <c:ptCount val="4"/>
                <c:pt idx="0">
                  <c:v>0.0</c:v>
                </c:pt>
                <c:pt idx="1">
                  <c:v>30.0</c:v>
                </c:pt>
                <c:pt idx="2">
                  <c:v>60.0</c:v>
                </c:pt>
                <c:pt idx="3">
                  <c:v>90.0</c:v>
                </c:pt>
              </c:numCache>
            </c:numRef>
          </c:xVal>
          <c:yVal>
            <c:numRef>
              <c:f>'Electrolyzer Data &amp; Analysis'!$J$42:$J$44</c:f>
              <c:numCache>
                <c:formatCode>0.0</c:formatCode>
                <c:ptCount val="3"/>
                <c:pt idx="0">
                  <c:v>3.382657221797631</c:v>
                </c:pt>
                <c:pt idx="1">
                  <c:v>11.39566882127543</c:v>
                </c:pt>
                <c:pt idx="2">
                  <c:v>8.065166118030324</c:v>
                </c:pt>
              </c:numCache>
            </c:numRef>
          </c:yVal>
          <c:smooth val="0"/>
        </c:ser>
        <c:dLbls>
          <c:showLegendKey val="0"/>
          <c:showVal val="0"/>
          <c:showCatName val="0"/>
          <c:showSerName val="0"/>
          <c:showPercent val="0"/>
          <c:showBubbleSize val="0"/>
        </c:dLbls>
        <c:axId val="2111339976"/>
        <c:axId val="2067807896"/>
      </c:scatterChart>
      <c:valAx>
        <c:axId val="2111339976"/>
        <c:scaling>
          <c:orientation val="minMax"/>
        </c:scaling>
        <c:delete val="0"/>
        <c:axPos val="b"/>
        <c:title>
          <c:tx>
            <c:rich>
              <a:bodyPr/>
              <a:lstStyle/>
              <a:p>
                <a:pPr>
                  <a:defRPr/>
                </a:pPr>
                <a:r>
                  <a:rPr lang="en-US"/>
                  <a:t>Time</a:t>
                </a:r>
                <a:r>
                  <a:rPr lang="en-US" baseline="0"/>
                  <a:t> (Seconds)</a:t>
                </a:r>
                <a:endParaRPr lang="en-US"/>
              </a:p>
            </c:rich>
          </c:tx>
          <c:layout/>
          <c:overlay val="0"/>
        </c:title>
        <c:numFmt formatCode="General" sourceLinked="1"/>
        <c:majorTickMark val="out"/>
        <c:minorTickMark val="none"/>
        <c:tickLblPos val="nextTo"/>
        <c:crossAx val="2067807896"/>
        <c:crosses val="autoZero"/>
        <c:crossBetween val="midCat"/>
      </c:valAx>
      <c:valAx>
        <c:axId val="2067807896"/>
        <c:scaling>
          <c:orientation val="minMax"/>
        </c:scaling>
        <c:delete val="0"/>
        <c:axPos val="l"/>
        <c:majorGridlines/>
        <c:title>
          <c:tx>
            <c:rich>
              <a:bodyPr rot="-5400000" vert="horz"/>
              <a:lstStyle/>
              <a:p>
                <a:pPr>
                  <a:defRPr/>
                </a:pPr>
                <a:r>
                  <a:rPr lang="en-US"/>
                  <a:t>Efficiency</a:t>
                </a:r>
                <a:r>
                  <a:rPr lang="en-US" baseline="0"/>
                  <a:t> (%)</a:t>
                </a:r>
                <a:endParaRPr lang="en-US"/>
              </a:p>
            </c:rich>
          </c:tx>
          <c:layout/>
          <c:overlay val="0"/>
        </c:title>
        <c:numFmt formatCode="0.0" sourceLinked="1"/>
        <c:majorTickMark val="out"/>
        <c:minorTickMark val="none"/>
        <c:tickLblPos val="nextTo"/>
        <c:crossAx val="2111339976"/>
        <c:crosses val="autoZero"/>
        <c:crossBetween val="midCat"/>
      </c:valAx>
    </c:plotArea>
    <c:legend>
      <c:legendPos val="r"/>
      <c:layout/>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Fuel</a:t>
            </a:r>
            <a:r>
              <a:rPr lang="en-US" baseline="0"/>
              <a:t> Cell Efficiency Vs. Time Graph </a:t>
            </a:r>
            <a:endParaRPr lang="en-US"/>
          </a:p>
        </c:rich>
      </c:tx>
      <c:layout/>
      <c:overlay val="0"/>
    </c:title>
    <c:autoTitleDeleted val="0"/>
    <c:plotArea>
      <c:layout/>
      <c:scatterChart>
        <c:scatterStyle val="lineMarker"/>
        <c:varyColors val="0"/>
        <c:ser>
          <c:idx val="0"/>
          <c:order val="0"/>
          <c:tx>
            <c:v>Trial 1</c:v>
          </c:tx>
          <c:xVal>
            <c:numRef>
              <c:f>'Fuel Cell Data &amp; Analysis'!$A$13:$A$18</c:f>
              <c:numCache>
                <c:formatCode>General</c:formatCode>
                <c:ptCount val="6"/>
                <c:pt idx="0">
                  <c:v>0.0</c:v>
                </c:pt>
                <c:pt idx="1">
                  <c:v>30.0</c:v>
                </c:pt>
                <c:pt idx="2">
                  <c:v>90.0</c:v>
                </c:pt>
                <c:pt idx="3">
                  <c:v>120.0</c:v>
                </c:pt>
                <c:pt idx="4">
                  <c:v>180.0</c:v>
                </c:pt>
                <c:pt idx="5">
                  <c:v>210.0</c:v>
                </c:pt>
              </c:numCache>
            </c:numRef>
          </c:xVal>
          <c:yVal>
            <c:numRef>
              <c:f>'Fuel Cell Data &amp; Analysis'!$J$13:$J$17</c:f>
              <c:numCache>
                <c:formatCode>0.0</c:formatCode>
                <c:ptCount val="5"/>
                <c:pt idx="0">
                  <c:v>48.83367709213837</c:v>
                </c:pt>
                <c:pt idx="1">
                  <c:v>48.41748098055807</c:v>
                </c:pt>
                <c:pt idx="2">
                  <c:v>34.52064143264143</c:v>
                </c:pt>
                <c:pt idx="3">
                  <c:v>36.7650175010175</c:v>
                </c:pt>
                <c:pt idx="4">
                  <c:v>38.01857278523942</c:v>
                </c:pt>
              </c:numCache>
            </c:numRef>
          </c:yVal>
          <c:smooth val="0"/>
        </c:ser>
        <c:ser>
          <c:idx val="1"/>
          <c:order val="1"/>
          <c:tx>
            <c:v>Trial 2</c:v>
          </c:tx>
          <c:xVal>
            <c:numRef>
              <c:f>'Fuel Cell Data &amp; Analysis'!$A$24:$A$29</c:f>
              <c:numCache>
                <c:formatCode>General</c:formatCode>
                <c:ptCount val="6"/>
                <c:pt idx="0">
                  <c:v>0.0</c:v>
                </c:pt>
                <c:pt idx="1">
                  <c:v>30.0</c:v>
                </c:pt>
                <c:pt idx="2">
                  <c:v>90.0</c:v>
                </c:pt>
                <c:pt idx="3">
                  <c:v>150.0</c:v>
                </c:pt>
                <c:pt idx="4">
                  <c:v>180.0</c:v>
                </c:pt>
                <c:pt idx="5">
                  <c:v>210.0</c:v>
                </c:pt>
              </c:numCache>
            </c:numRef>
          </c:xVal>
          <c:yVal>
            <c:numRef>
              <c:f>'Fuel Cell Data &amp; Analysis'!$J$24:$J$28</c:f>
              <c:numCache>
                <c:formatCode>0.0</c:formatCode>
                <c:ptCount val="5"/>
                <c:pt idx="0">
                  <c:v>57.21925800695007</c:v>
                </c:pt>
                <c:pt idx="1">
                  <c:v>37.4062678062678</c:v>
                </c:pt>
                <c:pt idx="2">
                  <c:v>36.81845502645502</c:v>
                </c:pt>
                <c:pt idx="3">
                  <c:v>60.74065391398711</c:v>
                </c:pt>
                <c:pt idx="4">
                  <c:v>86.45061206599697</c:v>
                </c:pt>
              </c:numCache>
            </c:numRef>
          </c:yVal>
          <c:smooth val="0"/>
        </c:ser>
        <c:ser>
          <c:idx val="2"/>
          <c:order val="2"/>
          <c:tx>
            <c:v>Trial 3</c:v>
          </c:tx>
          <c:xVal>
            <c:numRef>
              <c:f>'Fuel Cell Data &amp; Analysis'!$A$34:$A$40</c:f>
              <c:numCache>
                <c:formatCode>General</c:formatCode>
                <c:ptCount val="7"/>
                <c:pt idx="0">
                  <c:v>0.0</c:v>
                </c:pt>
                <c:pt idx="1">
                  <c:v>30.0</c:v>
                </c:pt>
                <c:pt idx="2">
                  <c:v>90.0</c:v>
                </c:pt>
                <c:pt idx="3">
                  <c:v>120.0</c:v>
                </c:pt>
                <c:pt idx="4">
                  <c:v>150.0</c:v>
                </c:pt>
                <c:pt idx="5">
                  <c:v>210.0</c:v>
                </c:pt>
                <c:pt idx="6">
                  <c:v>240.0</c:v>
                </c:pt>
              </c:numCache>
            </c:numRef>
          </c:xVal>
          <c:yVal>
            <c:numRef>
              <c:f>'Fuel Cell Data &amp; Analysis'!$J$34:$J$39</c:f>
              <c:numCache>
                <c:formatCode>0.0</c:formatCode>
                <c:ptCount val="6"/>
                <c:pt idx="0">
                  <c:v>77.22737062281348</c:v>
                </c:pt>
                <c:pt idx="1">
                  <c:v>73.9365660499836</c:v>
                </c:pt>
                <c:pt idx="2">
                  <c:v>96.2441963287536</c:v>
                </c:pt>
                <c:pt idx="3">
                  <c:v>49.6461668289516</c:v>
                </c:pt>
                <c:pt idx="4">
                  <c:v>37.29973096757907</c:v>
                </c:pt>
                <c:pt idx="5">
                  <c:v>58.07441451188306</c:v>
                </c:pt>
              </c:numCache>
            </c:numRef>
          </c:yVal>
          <c:smooth val="0"/>
        </c:ser>
        <c:dLbls>
          <c:showLegendKey val="0"/>
          <c:showVal val="0"/>
          <c:showCatName val="0"/>
          <c:showSerName val="0"/>
          <c:showPercent val="0"/>
          <c:showBubbleSize val="0"/>
        </c:dLbls>
        <c:axId val="-2146456104"/>
        <c:axId val="-2146471992"/>
      </c:scatterChart>
      <c:valAx>
        <c:axId val="-2146456104"/>
        <c:scaling>
          <c:orientation val="minMax"/>
        </c:scaling>
        <c:delete val="0"/>
        <c:axPos val="b"/>
        <c:title>
          <c:tx>
            <c:rich>
              <a:bodyPr/>
              <a:lstStyle/>
              <a:p>
                <a:pPr>
                  <a:defRPr/>
                </a:pPr>
                <a:r>
                  <a:rPr lang="en-US"/>
                  <a:t>Time</a:t>
                </a:r>
                <a:r>
                  <a:rPr lang="en-US" baseline="0"/>
                  <a:t> (seconds)</a:t>
                </a:r>
                <a:endParaRPr lang="en-US"/>
              </a:p>
            </c:rich>
          </c:tx>
          <c:layout/>
          <c:overlay val="0"/>
        </c:title>
        <c:numFmt formatCode="General" sourceLinked="1"/>
        <c:majorTickMark val="out"/>
        <c:minorTickMark val="none"/>
        <c:tickLblPos val="nextTo"/>
        <c:crossAx val="-2146471992"/>
        <c:crosses val="autoZero"/>
        <c:crossBetween val="midCat"/>
      </c:valAx>
      <c:valAx>
        <c:axId val="-2146471992"/>
        <c:scaling>
          <c:orientation val="minMax"/>
        </c:scaling>
        <c:delete val="0"/>
        <c:axPos val="l"/>
        <c:majorGridlines/>
        <c:title>
          <c:tx>
            <c:rich>
              <a:bodyPr rot="-5400000" vert="horz"/>
              <a:lstStyle/>
              <a:p>
                <a:pPr>
                  <a:defRPr/>
                </a:pPr>
                <a:r>
                  <a:rPr lang="en-US"/>
                  <a:t>Efficiency</a:t>
                </a:r>
                <a:r>
                  <a:rPr lang="en-US" baseline="0"/>
                  <a:t> (%)</a:t>
                </a:r>
                <a:endParaRPr lang="en-US"/>
              </a:p>
            </c:rich>
          </c:tx>
          <c:layout/>
          <c:overlay val="0"/>
        </c:title>
        <c:numFmt formatCode="0.0" sourceLinked="1"/>
        <c:majorTickMark val="out"/>
        <c:minorTickMark val="none"/>
        <c:tickLblPos val="nextTo"/>
        <c:crossAx val="-2146456104"/>
        <c:crosses val="autoZero"/>
        <c:crossBetween val="midCat"/>
      </c:valAx>
    </c:plotArea>
    <c:legend>
      <c:legendPos val="r"/>
      <c:layout/>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32"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32" workbookViewId="0" zoomToFit="1"/>
  </sheetViews>
  <pageMargins left="0.75" right="0.75" top="1" bottom="1" header="0.5" footer="0.5"/>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82121" cy="583045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82121" cy="583045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5" workbookViewId="0">
      <selection activeCell="E27" sqref="E27"/>
    </sheetView>
  </sheetViews>
  <sheetFormatPr baseColWidth="10" defaultColWidth="8.83203125" defaultRowHeight="14" x14ac:dyDescent="0"/>
  <cols>
    <col min="1" max="1" width="32.33203125" bestFit="1" customWidth="1"/>
    <col min="2" max="2" width="12.5" bestFit="1" customWidth="1"/>
    <col min="3" max="3" width="11" bestFit="1" customWidth="1"/>
    <col min="4" max="4" width="10.83203125" bestFit="1" customWidth="1"/>
    <col min="5" max="5" width="21" bestFit="1" customWidth="1"/>
    <col min="6" max="6" width="18" bestFit="1" customWidth="1"/>
    <col min="7" max="7" width="13.5" bestFit="1" customWidth="1"/>
    <col min="8" max="8" width="18.5" bestFit="1" customWidth="1"/>
    <col min="9" max="9" width="18.33203125" bestFit="1" customWidth="1"/>
    <col min="10" max="10" width="13.1640625" bestFit="1" customWidth="1"/>
  </cols>
  <sheetData>
    <row r="1" spans="1:6">
      <c r="A1" t="s">
        <v>0</v>
      </c>
    </row>
    <row r="2" spans="1:6">
      <c r="A2" t="s">
        <v>1</v>
      </c>
    </row>
    <row r="3" spans="1:6">
      <c r="A3" s="1">
        <v>41565</v>
      </c>
    </row>
    <row r="6" spans="1:6">
      <c r="A6" s="3" t="s">
        <v>2</v>
      </c>
      <c r="E6" s="4" t="s">
        <v>6</v>
      </c>
    </row>
    <row r="7" spans="1:6">
      <c r="A7" s="2" t="s">
        <v>3</v>
      </c>
      <c r="B7" s="2">
        <v>8.2059999999999994E-2</v>
      </c>
      <c r="E7" s="2" t="s">
        <v>18</v>
      </c>
      <c r="F7" s="2">
        <v>8.1</v>
      </c>
    </row>
    <row r="8" spans="1:6">
      <c r="A8" s="2" t="s">
        <v>4</v>
      </c>
      <c r="B8" s="2">
        <f>22.4</f>
        <v>22.4</v>
      </c>
      <c r="E8" s="2" t="s">
        <v>21</v>
      </c>
      <c r="F8" s="2">
        <v>7.8</v>
      </c>
    </row>
    <row r="9" spans="1:6">
      <c r="A9" s="2" t="s">
        <v>5</v>
      </c>
      <c r="B9" s="2">
        <v>1.6379999999999999</v>
      </c>
      <c r="E9" s="2" t="s">
        <v>20</v>
      </c>
      <c r="F9" s="2">
        <v>7.6</v>
      </c>
    </row>
    <row r="10" spans="1:6">
      <c r="E10" s="2" t="s">
        <v>19</v>
      </c>
      <c r="F10" s="12">
        <f>(F7+F8+F9)/3</f>
        <v>7.833333333333333</v>
      </c>
    </row>
    <row r="12" spans="1:6">
      <c r="A12" s="14" t="s">
        <v>7</v>
      </c>
    </row>
    <row r="15" spans="1:6">
      <c r="A15" s="6" t="s">
        <v>8</v>
      </c>
      <c r="F15" s="5" t="s">
        <v>16</v>
      </c>
    </row>
    <row r="17" spans="1:10">
      <c r="A17" s="7" t="s">
        <v>9</v>
      </c>
      <c r="F17" s="7" t="s">
        <v>9</v>
      </c>
    </row>
    <row r="18" spans="1:10">
      <c r="A18" s="8" t="s">
        <v>10</v>
      </c>
      <c r="B18" s="8" t="s">
        <v>11</v>
      </c>
      <c r="C18" s="8" t="s">
        <v>12</v>
      </c>
      <c r="D18" s="8" t="s">
        <v>13</v>
      </c>
      <c r="F18" s="8" t="s">
        <v>10</v>
      </c>
      <c r="G18" s="8" t="s">
        <v>25</v>
      </c>
      <c r="H18" s="11" t="s">
        <v>22</v>
      </c>
      <c r="I18" s="8" t="s">
        <v>23</v>
      </c>
      <c r="J18" s="8" t="s">
        <v>24</v>
      </c>
    </row>
    <row r="19" spans="1:10">
      <c r="A19" s="2">
        <v>0</v>
      </c>
      <c r="B19" s="2">
        <v>0</v>
      </c>
      <c r="C19" s="2">
        <v>11.92</v>
      </c>
      <c r="D19" s="2">
        <v>0.85</v>
      </c>
      <c r="F19" s="2">
        <v>30</v>
      </c>
      <c r="G19" s="10">
        <f>C19*D19/F19</f>
        <v>0.33773333333333333</v>
      </c>
      <c r="H19" s="12">
        <f>($B$9*(B20-B19))/($B$7*$B$8)*(273)*(1/1000)</f>
        <v>1.265028637582257</v>
      </c>
      <c r="I19" s="12">
        <f>G19*F19</f>
        <v>10.132</v>
      </c>
      <c r="J19" s="12">
        <f>H19/I19*100</f>
        <v>12.485478065359821</v>
      </c>
    </row>
    <row r="20" spans="1:10">
      <c r="A20" s="2">
        <v>30</v>
      </c>
      <c r="B20" s="2">
        <v>5.2</v>
      </c>
      <c r="C20" s="2">
        <v>11.91</v>
      </c>
      <c r="D20" s="2">
        <v>0.89</v>
      </c>
      <c r="F20" s="2">
        <v>60</v>
      </c>
      <c r="G20" s="10">
        <f t="shared" ref="G20:G28" si="0">C20*D20/F20</f>
        <v>0.17666499999999999</v>
      </c>
      <c r="H20" s="12">
        <f>($B$9*(B21-B20))/($B$7*$B$8)*(273)*(1/1000)</f>
        <v>0.72982421398976338</v>
      </c>
      <c r="I20" s="12">
        <f t="shared" ref="I20:I28" si="1">G20*F20</f>
        <v>10.5999</v>
      </c>
      <c r="J20" s="12">
        <f t="shared" ref="J20:J28" si="2">H20/I20*100</f>
        <v>6.8851990489510602</v>
      </c>
    </row>
    <row r="21" spans="1:10">
      <c r="A21" s="2">
        <v>60</v>
      </c>
      <c r="B21" s="2">
        <v>8.1999999999999993</v>
      </c>
      <c r="C21" s="2">
        <v>11.9</v>
      </c>
      <c r="D21" s="2">
        <v>0.94</v>
      </c>
      <c r="F21" s="2">
        <v>90</v>
      </c>
      <c r="G21" s="10">
        <f t="shared" si="0"/>
        <v>0.12428888888888889</v>
      </c>
      <c r="H21" s="12">
        <f t="shared" ref="H21:H28" si="3">($B$9*(B22-B21))/($B$7*$B$8)*(273)*(1/1000)</f>
        <v>1.3623385327808923</v>
      </c>
      <c r="I21" s="12">
        <f t="shared" si="1"/>
        <v>11.186</v>
      </c>
      <c r="J21" s="12">
        <f t="shared" si="2"/>
        <v>12.178960600580121</v>
      </c>
    </row>
    <row r="22" spans="1:10">
      <c r="A22" s="2">
        <v>90</v>
      </c>
      <c r="B22" s="2">
        <v>13.8</v>
      </c>
      <c r="C22" s="2">
        <v>11.89</v>
      </c>
      <c r="D22" s="2">
        <v>0.96</v>
      </c>
      <c r="F22" s="2">
        <v>120</v>
      </c>
      <c r="G22" s="10">
        <f t="shared" si="0"/>
        <v>9.512000000000001E-2</v>
      </c>
      <c r="H22" s="12">
        <f t="shared" si="3"/>
        <v>0.38923958079454052</v>
      </c>
      <c r="I22" s="12">
        <f t="shared" si="1"/>
        <v>11.414400000000001</v>
      </c>
      <c r="J22" s="12">
        <f t="shared" si="2"/>
        <v>3.4100748247349011</v>
      </c>
    </row>
    <row r="23" spans="1:10">
      <c r="A23" s="2">
        <v>120</v>
      </c>
      <c r="B23" s="2">
        <v>15.4</v>
      </c>
      <c r="C23" s="2">
        <v>11.88</v>
      </c>
      <c r="D23" s="2">
        <v>0.99</v>
      </c>
      <c r="F23" s="2">
        <v>150</v>
      </c>
      <c r="G23" s="10">
        <f t="shared" si="0"/>
        <v>7.8408000000000005E-2</v>
      </c>
      <c r="H23" s="12">
        <f t="shared" si="3"/>
        <v>0.85146158298805719</v>
      </c>
      <c r="I23" s="12">
        <f t="shared" si="1"/>
        <v>11.761200000000001</v>
      </c>
      <c r="J23" s="12">
        <f t="shared" si="2"/>
        <v>7.2395808504919321</v>
      </c>
    </row>
    <row r="24" spans="1:10">
      <c r="A24" s="2">
        <v>150</v>
      </c>
      <c r="B24" s="2">
        <v>18.899999999999999</v>
      </c>
      <c r="C24" s="2">
        <v>11.87</v>
      </c>
      <c r="D24" s="2">
        <v>1.03</v>
      </c>
      <c r="F24" s="2">
        <v>180</v>
      </c>
      <c r="G24" s="10">
        <f t="shared" si="0"/>
        <v>6.7922777777777776E-2</v>
      </c>
      <c r="H24" s="12">
        <f t="shared" si="3"/>
        <v>0.94877147818669327</v>
      </c>
      <c r="I24" s="12">
        <f t="shared" si="1"/>
        <v>12.226099999999999</v>
      </c>
      <c r="J24" s="12">
        <f t="shared" si="2"/>
        <v>7.7602136264769079</v>
      </c>
    </row>
    <row r="25" spans="1:10">
      <c r="A25" s="2">
        <v>180</v>
      </c>
      <c r="B25" s="2">
        <v>22.8</v>
      </c>
      <c r="C25" s="2">
        <v>11.86</v>
      </c>
      <c r="D25" s="2">
        <v>1.07</v>
      </c>
      <c r="F25" s="2">
        <v>210</v>
      </c>
      <c r="G25" s="10">
        <f t="shared" si="0"/>
        <v>6.0429523809523815E-2</v>
      </c>
      <c r="H25" s="12">
        <f t="shared" si="3"/>
        <v>0.24327473799658789</v>
      </c>
      <c r="I25" s="12">
        <f t="shared" si="1"/>
        <v>12.690200000000001</v>
      </c>
      <c r="J25" s="12">
        <f t="shared" si="2"/>
        <v>1.9170283998407267</v>
      </c>
    </row>
    <row r="26" spans="1:10">
      <c r="A26" s="2">
        <v>210</v>
      </c>
      <c r="B26" s="2">
        <v>23.8</v>
      </c>
      <c r="C26" s="2">
        <v>11.85</v>
      </c>
      <c r="D26" s="2">
        <v>1.1100000000000001</v>
      </c>
      <c r="F26" s="2">
        <v>240</v>
      </c>
      <c r="G26" s="10">
        <f t="shared" si="0"/>
        <v>5.4806250000000008E-2</v>
      </c>
      <c r="H26" s="12">
        <f t="shared" si="3"/>
        <v>1.6785956921764562</v>
      </c>
      <c r="I26" s="12">
        <f t="shared" si="1"/>
        <v>13.153500000000001</v>
      </c>
      <c r="J26" s="12">
        <f t="shared" si="2"/>
        <v>12.76158963147798</v>
      </c>
    </row>
    <row r="27" spans="1:10">
      <c r="A27" s="2">
        <v>240</v>
      </c>
      <c r="B27" s="2">
        <v>30.7</v>
      </c>
      <c r="C27" s="2">
        <v>11.84</v>
      </c>
      <c r="D27" s="2">
        <v>1.1399999999999999</v>
      </c>
      <c r="F27" s="2">
        <v>270</v>
      </c>
      <c r="G27" s="10">
        <f t="shared" si="0"/>
        <v>4.9991111111111104E-2</v>
      </c>
      <c r="H27" s="12">
        <f t="shared" si="3"/>
        <v>0.55953189739215237</v>
      </c>
      <c r="I27" s="12">
        <f t="shared" si="1"/>
        <v>13.497599999999998</v>
      </c>
      <c r="J27" s="12">
        <f t="shared" si="2"/>
        <v>4.1454176845672741</v>
      </c>
    </row>
    <row r="28" spans="1:10">
      <c r="A28" s="2">
        <v>270</v>
      </c>
      <c r="B28" s="2">
        <v>33</v>
      </c>
      <c r="C28" s="2">
        <v>11.84</v>
      </c>
      <c r="D28" s="2">
        <v>1.17</v>
      </c>
      <c r="F28" s="2">
        <v>300</v>
      </c>
      <c r="G28" s="10">
        <f t="shared" si="0"/>
        <v>4.6175999999999995E-2</v>
      </c>
      <c r="H28" s="12">
        <f t="shared" si="3"/>
        <v>1.7029231659761153</v>
      </c>
      <c r="I28" s="12">
        <f t="shared" si="1"/>
        <v>13.852799999999998</v>
      </c>
      <c r="J28" s="12">
        <f t="shared" si="2"/>
        <v>12.292988897378981</v>
      </c>
    </row>
    <row r="29" spans="1:10">
      <c r="A29" s="2">
        <v>300</v>
      </c>
      <c r="B29" s="2">
        <v>40</v>
      </c>
      <c r="C29" s="2">
        <v>11.83</v>
      </c>
      <c r="D29" s="2">
        <v>1.21</v>
      </c>
      <c r="G29" s="9"/>
      <c r="I29" s="8" t="s">
        <v>17</v>
      </c>
      <c r="J29" s="12">
        <f>(J19+J20+J21+J22+J23+J24+J25+J26+J27+J28)/10</f>
        <v>8.1076531629859705</v>
      </c>
    </row>
    <row r="31" spans="1:10">
      <c r="A31" s="7" t="s">
        <v>14</v>
      </c>
      <c r="F31" s="7" t="s">
        <v>14</v>
      </c>
    </row>
    <row r="32" spans="1:10">
      <c r="A32" s="8" t="s">
        <v>10</v>
      </c>
      <c r="B32" s="8" t="s">
        <v>11</v>
      </c>
      <c r="C32" s="8" t="s">
        <v>12</v>
      </c>
      <c r="D32" s="8" t="s">
        <v>13</v>
      </c>
      <c r="F32" s="8" t="s">
        <v>10</v>
      </c>
      <c r="G32" s="13" t="s">
        <v>25</v>
      </c>
      <c r="H32" s="11" t="s">
        <v>22</v>
      </c>
      <c r="I32" s="13" t="s">
        <v>23</v>
      </c>
      <c r="J32" s="13" t="s">
        <v>24</v>
      </c>
    </row>
    <row r="33" spans="1:10">
      <c r="A33" s="2">
        <v>0</v>
      </c>
      <c r="B33" s="2">
        <v>40</v>
      </c>
      <c r="C33" s="2">
        <v>11.87</v>
      </c>
      <c r="D33" s="2">
        <v>1.03</v>
      </c>
      <c r="F33" s="2">
        <v>30</v>
      </c>
      <c r="G33" s="10">
        <f>C33*D33/F33</f>
        <v>0.4075366666666666</v>
      </c>
      <c r="H33" s="12">
        <f>($B$9*(B34-B33))/($B$7*$B$8)*(273)*(1/1000)</f>
        <v>1.4596484279795272</v>
      </c>
      <c r="I33" s="12">
        <f>G33*F33</f>
        <v>12.226099999999999</v>
      </c>
      <c r="J33" s="12">
        <f>H33/I33*100</f>
        <v>11.938790194579854</v>
      </c>
    </row>
    <row r="34" spans="1:10">
      <c r="A34" s="2">
        <v>30</v>
      </c>
      <c r="B34" s="2">
        <v>46</v>
      </c>
      <c r="C34" s="2">
        <v>11.86</v>
      </c>
      <c r="D34" s="2">
        <v>1.07</v>
      </c>
      <c r="F34" s="2">
        <v>60</v>
      </c>
      <c r="G34" s="10">
        <f t="shared" ref="G34:G37" si="4">C34*D34/F34</f>
        <v>0.21150333333333335</v>
      </c>
      <c r="H34" s="12">
        <f t="shared" ref="H34:H37" si="5">($B$9*(B35-B34))/($B$7*$B$8)*(273)*(1/1000)</f>
        <v>0.90011653058737595</v>
      </c>
      <c r="I34" s="12">
        <f t="shared" ref="I34:I37" si="6">G34*F34</f>
        <v>12.690200000000001</v>
      </c>
      <c r="J34" s="12">
        <f t="shared" ref="J34:J37" si="7">H34/I34*100</f>
        <v>7.0930050794106938</v>
      </c>
    </row>
    <row r="35" spans="1:10">
      <c r="A35" s="2">
        <v>60</v>
      </c>
      <c r="B35" s="2">
        <v>49.7</v>
      </c>
      <c r="C35" s="2">
        <v>11.85</v>
      </c>
      <c r="D35" s="2">
        <v>1.1100000000000001</v>
      </c>
      <c r="F35" s="2">
        <v>90</v>
      </c>
      <c r="G35" s="10">
        <f t="shared" si="4"/>
        <v>0.14615</v>
      </c>
      <c r="H35" s="12">
        <f t="shared" si="5"/>
        <v>0.9487714781866925</v>
      </c>
      <c r="I35" s="12">
        <f t="shared" si="6"/>
        <v>13.153500000000001</v>
      </c>
      <c r="J35" s="12">
        <f t="shared" si="7"/>
        <v>7.2130724004005957</v>
      </c>
    </row>
    <row r="36" spans="1:10">
      <c r="A36" s="2">
        <v>90</v>
      </c>
      <c r="B36" s="2">
        <v>53.6</v>
      </c>
      <c r="C36" s="2">
        <v>11.84</v>
      </c>
      <c r="D36" s="2">
        <v>1.1499999999999999</v>
      </c>
      <c r="F36" s="2">
        <v>120</v>
      </c>
      <c r="G36" s="10">
        <f t="shared" si="4"/>
        <v>0.11346666666666666</v>
      </c>
      <c r="H36" s="12">
        <f t="shared" si="5"/>
        <v>1.0217538995856681</v>
      </c>
      <c r="I36" s="12">
        <f t="shared" si="6"/>
        <v>13.616</v>
      </c>
      <c r="J36" s="12">
        <f t="shared" si="7"/>
        <v>7.5040680051826385</v>
      </c>
    </row>
    <row r="37" spans="1:10">
      <c r="A37" s="2">
        <v>120</v>
      </c>
      <c r="B37" s="2">
        <v>57.8</v>
      </c>
      <c r="C37" s="2">
        <v>11.84</v>
      </c>
      <c r="D37" s="2">
        <v>1.18</v>
      </c>
      <c r="F37" s="2">
        <v>150</v>
      </c>
      <c r="G37" s="10">
        <f t="shared" si="4"/>
        <v>9.3141333333333326E-2</v>
      </c>
      <c r="H37" s="12">
        <f t="shared" si="5"/>
        <v>0.7298242139897636</v>
      </c>
      <c r="I37" s="12">
        <f t="shared" si="6"/>
        <v>13.9712</v>
      </c>
      <c r="J37" s="12">
        <f t="shared" si="7"/>
        <v>5.2237761537288394</v>
      </c>
    </row>
    <row r="38" spans="1:10">
      <c r="A38" s="2">
        <v>150</v>
      </c>
      <c r="B38" s="2">
        <v>60.8</v>
      </c>
      <c r="C38" s="2">
        <v>11.83</v>
      </c>
      <c r="D38" s="2">
        <v>1.22</v>
      </c>
      <c r="I38" s="8" t="s">
        <v>17</v>
      </c>
      <c r="J38" s="12">
        <f>(J33+J34+J35+J36+J37)/5</f>
        <v>7.794542366660524</v>
      </c>
    </row>
    <row r="40" spans="1:10">
      <c r="A40" s="7" t="s">
        <v>15</v>
      </c>
      <c r="F40" s="7" t="s">
        <v>15</v>
      </c>
    </row>
    <row r="41" spans="1:10">
      <c r="A41" s="8" t="s">
        <v>10</v>
      </c>
      <c r="B41" s="8" t="s">
        <v>11</v>
      </c>
      <c r="C41" s="8" t="s">
        <v>12</v>
      </c>
      <c r="D41" s="8" t="s">
        <v>13</v>
      </c>
      <c r="F41" s="13" t="s">
        <v>10</v>
      </c>
      <c r="G41" s="13" t="s">
        <v>25</v>
      </c>
      <c r="H41" s="11" t="s">
        <v>22</v>
      </c>
      <c r="I41" s="13" t="s">
        <v>23</v>
      </c>
      <c r="J41" s="13" t="s">
        <v>24</v>
      </c>
    </row>
    <row r="42" spans="1:10">
      <c r="A42" s="2">
        <v>0</v>
      </c>
      <c r="B42" s="2">
        <v>63.5</v>
      </c>
      <c r="C42" s="2">
        <v>11.87</v>
      </c>
      <c r="D42" s="2">
        <v>1.03</v>
      </c>
      <c r="F42" s="2">
        <v>30</v>
      </c>
      <c r="G42" s="10">
        <f>C42*D42/F42</f>
        <v>0.4075366666666666</v>
      </c>
      <c r="H42" s="12">
        <f>($B$9*(B43-B42))/($B$7*$B$8)*(273)*(1/1000)</f>
        <v>0.41356705459420012</v>
      </c>
      <c r="I42" s="12">
        <f>G42*F42</f>
        <v>12.226099999999999</v>
      </c>
      <c r="J42" s="12">
        <f>(H42/I42)*100</f>
        <v>3.382657221797631</v>
      </c>
    </row>
    <row r="43" spans="1:10">
      <c r="A43" s="2">
        <v>30</v>
      </c>
      <c r="B43" s="2">
        <v>65.2</v>
      </c>
      <c r="C43" s="2">
        <v>11.86</v>
      </c>
      <c r="D43" s="2">
        <v>1.08</v>
      </c>
      <c r="F43" s="2">
        <v>60</v>
      </c>
      <c r="G43" s="10">
        <f t="shared" ref="G43:G44" si="8">C43*D43/F43</f>
        <v>0.21348</v>
      </c>
      <c r="H43" s="12">
        <f t="shared" ref="H43:H44" si="9">($B$9*(B44-B43))/($B$7*$B$8)*(273)*(1/1000)</f>
        <v>1.4596484279795272</v>
      </c>
      <c r="I43" s="12">
        <f t="shared" ref="I43:I44" si="10">G43*F43</f>
        <v>12.8088</v>
      </c>
      <c r="J43" s="12">
        <f t="shared" ref="J43:J44" si="11">(H43/I43)*100</f>
        <v>11.39566882127543</v>
      </c>
    </row>
    <row r="44" spans="1:10">
      <c r="A44" s="2">
        <v>60</v>
      </c>
      <c r="B44" s="2">
        <v>71.2</v>
      </c>
      <c r="C44" s="2">
        <v>11.85</v>
      </c>
      <c r="D44" s="2">
        <v>1.1200000000000001</v>
      </c>
      <c r="F44" s="2">
        <v>90</v>
      </c>
      <c r="G44" s="10">
        <f t="shared" si="8"/>
        <v>0.14746666666666666</v>
      </c>
      <c r="H44" s="12">
        <f t="shared" si="9"/>
        <v>1.0704088471849846</v>
      </c>
      <c r="I44" s="12">
        <f t="shared" si="10"/>
        <v>13.272</v>
      </c>
      <c r="J44" s="12">
        <f t="shared" si="11"/>
        <v>8.0651661180303247</v>
      </c>
    </row>
    <row r="45" spans="1:10">
      <c r="A45" s="2">
        <v>90</v>
      </c>
      <c r="B45" s="2">
        <v>75.599999999999994</v>
      </c>
      <c r="C45" s="2">
        <v>11.84</v>
      </c>
      <c r="D45" s="2">
        <v>1.1599999999999999</v>
      </c>
      <c r="I45" s="8" t="s">
        <v>17</v>
      </c>
      <c r="J45" s="12">
        <f>(J42+J43+J44)/3</f>
        <v>7.6144973870344614</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2"/>
  <sheetViews>
    <sheetView topLeftCell="A6" workbookViewId="0">
      <selection activeCell="L20" sqref="L20"/>
    </sheetView>
  </sheetViews>
  <sheetFormatPr baseColWidth="10" defaultColWidth="8.83203125" defaultRowHeight="14" x14ac:dyDescent="0"/>
  <cols>
    <col min="1" max="1" width="27.1640625" bestFit="1" customWidth="1"/>
    <col min="2" max="2" width="12.5" bestFit="1" customWidth="1"/>
    <col min="3" max="3" width="11" bestFit="1" customWidth="1"/>
    <col min="4" max="4" width="10.83203125" bestFit="1" customWidth="1"/>
    <col min="6" max="6" width="10.33203125" bestFit="1" customWidth="1"/>
    <col min="7" max="7" width="17.83203125" bestFit="1" customWidth="1"/>
    <col min="8" max="9" width="15.6640625" bestFit="1" customWidth="1"/>
    <col min="10" max="10" width="11.1640625" bestFit="1" customWidth="1"/>
    <col min="14" max="14" width="39.33203125" customWidth="1"/>
  </cols>
  <sheetData>
    <row r="3" spans="1:10">
      <c r="A3" s="3" t="s">
        <v>2</v>
      </c>
      <c r="G3" s="4" t="s">
        <v>6</v>
      </c>
    </row>
    <row r="4" spans="1:10">
      <c r="A4" s="2" t="s">
        <v>3</v>
      </c>
      <c r="B4" s="2">
        <v>8.2059999999999994E-2</v>
      </c>
      <c r="G4" s="2" t="s">
        <v>18</v>
      </c>
      <c r="H4" s="2">
        <v>41.31</v>
      </c>
    </row>
    <row r="5" spans="1:10">
      <c r="A5" s="2" t="s">
        <v>4</v>
      </c>
      <c r="B5" s="2">
        <f>22.4</f>
        <v>22.4</v>
      </c>
      <c r="G5" s="2" t="s">
        <v>21</v>
      </c>
      <c r="H5" s="2">
        <v>55.7</v>
      </c>
    </row>
    <row r="6" spans="1:10">
      <c r="A6" s="2" t="s">
        <v>5</v>
      </c>
      <c r="B6" s="2">
        <v>1.6379999999999999</v>
      </c>
      <c r="G6" s="2" t="s">
        <v>20</v>
      </c>
      <c r="H6" s="2">
        <v>65.400000000000006</v>
      </c>
    </row>
    <row r="7" spans="1:10">
      <c r="G7" s="2" t="s">
        <v>19</v>
      </c>
      <c r="H7" s="12">
        <f>(H4+H5+H6)/3</f>
        <v>54.136666666666677</v>
      </c>
    </row>
    <row r="8" spans="1:10">
      <c r="A8" t="s">
        <v>7</v>
      </c>
    </row>
    <row r="10" spans="1:10">
      <c r="A10" s="6" t="s">
        <v>8</v>
      </c>
      <c r="F10" s="6" t="s">
        <v>26</v>
      </c>
    </row>
    <row r="11" spans="1:10">
      <c r="A11" s="7" t="s">
        <v>9</v>
      </c>
      <c r="F11" s="7" t="s">
        <v>9</v>
      </c>
    </row>
    <row r="12" spans="1:10">
      <c r="A12" s="8" t="s">
        <v>10</v>
      </c>
      <c r="B12" s="8" t="s">
        <v>11</v>
      </c>
      <c r="C12" s="8" t="s">
        <v>12</v>
      </c>
      <c r="D12" s="8" t="s">
        <v>13</v>
      </c>
      <c r="F12" s="13" t="s">
        <v>10</v>
      </c>
      <c r="G12" s="13" t="s">
        <v>25</v>
      </c>
      <c r="H12" s="11" t="s">
        <v>22</v>
      </c>
      <c r="I12" s="13" t="s">
        <v>23</v>
      </c>
      <c r="J12" s="13" t="s">
        <v>24</v>
      </c>
    </row>
    <row r="13" spans="1:10">
      <c r="A13" s="2">
        <v>0</v>
      </c>
      <c r="B13" s="2">
        <v>81.2</v>
      </c>
      <c r="C13" s="2">
        <v>0.94899999999999995</v>
      </c>
      <c r="D13" s="2">
        <v>0</v>
      </c>
      <c r="F13" s="2">
        <v>30</v>
      </c>
      <c r="G13" s="20">
        <f>C14*D14/F13</f>
        <v>6.3359999999999996E-3</v>
      </c>
      <c r="H13" s="10">
        <f>($B$6*(B13-B14))/($B$5*$B$4)*(273)*(1/1000)</f>
        <v>0.38923958079454268</v>
      </c>
      <c r="I13" s="10">
        <f>G13*F13</f>
        <v>0.19008</v>
      </c>
      <c r="J13" s="12">
        <f>(I13/H13)*100</f>
        <v>48.833677092138366</v>
      </c>
    </row>
    <row r="14" spans="1:10">
      <c r="A14" s="2">
        <v>30</v>
      </c>
      <c r="B14" s="2">
        <v>79.599999999999994</v>
      </c>
      <c r="C14" s="2">
        <v>0.70399999999999996</v>
      </c>
      <c r="D14" s="2">
        <v>0.27</v>
      </c>
      <c r="F14" s="2">
        <v>90</v>
      </c>
      <c r="G14" s="20">
        <f t="shared" ref="G14:G19" si="0">C15*D15/F14</f>
        <v>2.0939999999999999E-3</v>
      </c>
      <c r="H14" s="10">
        <f t="shared" ref="H14:H19" si="1">($B$6*(B14-B15))/($B$5*$B$4)*(273)*(1/1000)</f>
        <v>0.38923958079453924</v>
      </c>
      <c r="I14" s="10">
        <f t="shared" ref="I14:I19" si="2">G14*F14</f>
        <v>0.18845999999999999</v>
      </c>
      <c r="J14" s="12">
        <f t="shared" ref="J14:J19" si="3">(I14/H14)*100</f>
        <v>48.417480980558068</v>
      </c>
    </row>
    <row r="15" spans="1:10">
      <c r="A15" s="2">
        <v>90</v>
      </c>
      <c r="B15" s="2">
        <v>78</v>
      </c>
      <c r="C15" s="2">
        <v>0.69799999999999995</v>
      </c>
      <c r="D15" s="2">
        <v>0.27</v>
      </c>
      <c r="F15" s="2">
        <v>120</v>
      </c>
      <c r="G15" s="20">
        <f t="shared" si="0"/>
        <v>1.3996666666666667E-3</v>
      </c>
      <c r="H15" s="10">
        <f>($B$6*(B15-B16))/($B$5*$B$4)*(273)*(1/1000)</f>
        <v>0.48654947599317577</v>
      </c>
      <c r="I15" s="10">
        <f t="shared" si="2"/>
        <v>0.16796</v>
      </c>
      <c r="J15" s="12">
        <f t="shared" si="3"/>
        <v>34.520641432641433</v>
      </c>
    </row>
    <row r="16" spans="1:10">
      <c r="A16" s="2">
        <v>120</v>
      </c>
      <c r="B16" s="2">
        <v>76</v>
      </c>
      <c r="C16" s="2">
        <v>0.64600000000000002</v>
      </c>
      <c r="D16" s="2">
        <v>0.26</v>
      </c>
      <c r="F16" s="2">
        <v>180</v>
      </c>
      <c r="G16" s="20">
        <f>C17*D17/F16</f>
        <v>9.9377777777777767E-4</v>
      </c>
      <c r="H16" s="10">
        <f>($B$6*(B16-B17))/($B$5*$B$4)*(273)*(1/1000)</f>
        <v>0.48654947599317577</v>
      </c>
      <c r="I16" s="10">
        <f>G16*F16</f>
        <v>0.17887999999999998</v>
      </c>
      <c r="J16" s="12">
        <f>(I16/H16)*100</f>
        <v>36.765017501017496</v>
      </c>
    </row>
    <row r="17" spans="1:14">
      <c r="A17" s="2">
        <v>180</v>
      </c>
      <c r="B17" s="2">
        <v>74</v>
      </c>
      <c r="C17" s="2">
        <v>0.68799999999999994</v>
      </c>
      <c r="D17" s="2">
        <v>0.26</v>
      </c>
      <c r="F17" s="24">
        <v>210</v>
      </c>
      <c r="G17" s="25">
        <f>C18*D18/F17</f>
        <v>8.4561904761904774E-4</v>
      </c>
      <c r="H17" s="26">
        <f>($B$6*(B17-B18))/($B$5*$B$4)*(273)*(1/1000)</f>
        <v>0.46708749695344909</v>
      </c>
      <c r="I17" s="26">
        <f>G17*F17</f>
        <v>0.17758000000000002</v>
      </c>
      <c r="J17" s="27">
        <f>(I17/H17)*100</f>
        <v>38.018572785239421</v>
      </c>
    </row>
    <row r="18" spans="1:14">
      <c r="A18" s="2">
        <v>210</v>
      </c>
      <c r="B18" s="2">
        <v>72.08</v>
      </c>
      <c r="C18" s="2">
        <v>0.68300000000000005</v>
      </c>
      <c r="D18" s="2">
        <v>0.26</v>
      </c>
      <c r="F18" s="15"/>
      <c r="G18" s="29"/>
      <c r="H18" s="30"/>
      <c r="I18" s="28" t="s">
        <v>17</v>
      </c>
      <c r="J18" s="12">
        <f>(J13+J14+J15+J16+J17)/5</f>
        <v>41.311077958318961</v>
      </c>
    </row>
    <row r="19" spans="1:14" ht="70">
      <c r="N19" s="31" t="s">
        <v>27</v>
      </c>
    </row>
    <row r="20" spans="1:14">
      <c r="A20" s="15"/>
      <c r="B20" s="15"/>
      <c r="C20" s="15"/>
      <c r="D20" s="15"/>
    </row>
    <row r="22" spans="1:14">
      <c r="A22" s="7" t="s">
        <v>14</v>
      </c>
      <c r="F22" s="7" t="s">
        <v>14</v>
      </c>
    </row>
    <row r="23" spans="1:14">
      <c r="A23" s="8" t="s">
        <v>10</v>
      </c>
      <c r="B23" s="8" t="s">
        <v>11</v>
      </c>
      <c r="C23" s="8" t="s">
        <v>12</v>
      </c>
      <c r="D23" s="8" t="s">
        <v>13</v>
      </c>
      <c r="F23" s="13" t="s">
        <v>10</v>
      </c>
      <c r="G23" s="13" t="s">
        <v>25</v>
      </c>
      <c r="H23" s="11" t="s">
        <v>22</v>
      </c>
      <c r="I23" s="13" t="s">
        <v>23</v>
      </c>
      <c r="J23" s="13" t="s">
        <v>24</v>
      </c>
    </row>
    <row r="24" spans="1:14">
      <c r="A24" s="2">
        <v>0</v>
      </c>
      <c r="B24" s="2">
        <v>67.400000000000006</v>
      </c>
      <c r="C24" s="2">
        <v>0.97</v>
      </c>
      <c r="D24" s="2">
        <v>0</v>
      </c>
      <c r="F24" s="2">
        <v>30</v>
      </c>
      <c r="G24" s="20">
        <f>C25*D25/F24</f>
        <v>6.496E-3</v>
      </c>
      <c r="H24" s="10">
        <f>($B$6*(B24-B25))/($B$5*$B$4)*(273)*(1/1000)</f>
        <v>0.34058463319522442</v>
      </c>
      <c r="I24" s="2">
        <f>G24*F24</f>
        <v>0.19488</v>
      </c>
      <c r="J24" s="12">
        <f>(I24/H24)*100</f>
        <v>57.219258006950078</v>
      </c>
    </row>
    <row r="25" spans="1:14">
      <c r="A25" s="2">
        <v>30</v>
      </c>
      <c r="B25" s="2">
        <v>66</v>
      </c>
      <c r="C25" s="2">
        <v>0.69599999999999995</v>
      </c>
      <c r="D25" s="2">
        <v>0.28000000000000003</v>
      </c>
      <c r="F25" s="2">
        <v>90</v>
      </c>
      <c r="G25" s="20">
        <f t="shared" ref="G25:G29" si="4">C26*D26/F25</f>
        <v>2.0222222222222221E-3</v>
      </c>
      <c r="H25" s="10">
        <f t="shared" ref="H25:H29" si="5">($B$6*(B25-B26))/($B$5*$B$4)*(273)*(1/1000)</f>
        <v>0.48654947599317577</v>
      </c>
      <c r="I25" s="2">
        <f t="shared" ref="I25:I29" si="6">G25*F25</f>
        <v>0.182</v>
      </c>
      <c r="J25" s="12">
        <f t="shared" ref="J25:J29" si="7">(I25/H25)*100</f>
        <v>37.406267806267799</v>
      </c>
    </row>
    <row r="26" spans="1:14">
      <c r="A26" s="2">
        <v>90</v>
      </c>
      <c r="B26" s="2">
        <v>64</v>
      </c>
      <c r="C26" s="2">
        <v>0.7</v>
      </c>
      <c r="D26" s="2">
        <v>0.26</v>
      </c>
      <c r="F26" s="2">
        <v>150</v>
      </c>
      <c r="G26" s="20">
        <f>C27*D27/F26</f>
        <v>1.1942666666666666E-3</v>
      </c>
      <c r="H26" s="10">
        <f t="shared" si="5"/>
        <v>0.48654947599317577</v>
      </c>
      <c r="I26" s="2">
        <f>G26*F26</f>
        <v>0.17913999999999999</v>
      </c>
      <c r="J26" s="12">
        <f>(I26/H26)*100</f>
        <v>36.81845502645502</v>
      </c>
    </row>
    <row r="27" spans="1:14">
      <c r="A27" s="2">
        <v>150</v>
      </c>
      <c r="B27" s="2">
        <v>62</v>
      </c>
      <c r="C27" s="2">
        <v>0.68899999999999995</v>
      </c>
      <c r="D27" s="2">
        <v>0.26</v>
      </c>
      <c r="F27" s="2">
        <v>180</v>
      </c>
      <c r="G27" s="20">
        <f>C28*D28/F27</f>
        <v>9.8511111111111108E-4</v>
      </c>
      <c r="H27" s="10">
        <f>($B$6*(B27-B28))/($B$5*$B$4)*(273)*(1/1000)</f>
        <v>0.2919296855959061</v>
      </c>
      <c r="I27" s="2">
        <f>G27*F27</f>
        <v>0.17732000000000001</v>
      </c>
      <c r="J27" s="12">
        <f>(I27/H27)*100</f>
        <v>60.74065391398711</v>
      </c>
    </row>
    <row r="28" spans="1:14">
      <c r="A28" s="2">
        <v>180</v>
      </c>
      <c r="B28" s="2">
        <v>60.8</v>
      </c>
      <c r="C28" s="2">
        <v>0.68200000000000005</v>
      </c>
      <c r="D28" s="2">
        <v>0.26</v>
      </c>
      <c r="F28" s="2">
        <v>210</v>
      </c>
      <c r="G28" s="20">
        <f>C29*D29/F28</f>
        <v>8.0119047619047628E-4</v>
      </c>
      <c r="H28" s="10">
        <f>($B$6*(B28-B29))/($B$5*$B$4)*(273)*(1/1000)</f>
        <v>0.19461979039726962</v>
      </c>
      <c r="I28" s="2">
        <f>G28*F28</f>
        <v>0.16825000000000001</v>
      </c>
      <c r="J28" s="12">
        <f>(I28/H28)*100</f>
        <v>86.450612065996978</v>
      </c>
    </row>
    <row r="29" spans="1:14">
      <c r="A29" s="2">
        <v>210</v>
      </c>
      <c r="B29" s="2">
        <v>60</v>
      </c>
      <c r="C29" s="2">
        <v>0.67300000000000004</v>
      </c>
      <c r="D29" s="2">
        <v>0.25</v>
      </c>
      <c r="I29" s="18" t="s">
        <v>17</v>
      </c>
      <c r="J29" s="12">
        <f>(J24+J25+J26+J27+J28)/5</f>
        <v>55.727049363931393</v>
      </c>
    </row>
    <row r="30" spans="1:14">
      <c r="G30" s="32"/>
    </row>
    <row r="31" spans="1:14" ht="28">
      <c r="A31" s="15"/>
      <c r="B31" s="15"/>
      <c r="C31" s="15"/>
      <c r="D31" s="15"/>
      <c r="N31" s="31" t="s">
        <v>28</v>
      </c>
    </row>
    <row r="32" spans="1:14">
      <c r="A32" s="16" t="s">
        <v>15</v>
      </c>
      <c r="B32" s="17"/>
      <c r="C32" s="17"/>
      <c r="D32" s="17"/>
      <c r="F32" s="16" t="s">
        <v>15</v>
      </c>
    </row>
    <row r="33" spans="1:14">
      <c r="A33" s="18" t="s">
        <v>10</v>
      </c>
      <c r="B33" s="19" t="s">
        <v>11</v>
      </c>
      <c r="C33" s="19" t="s">
        <v>12</v>
      </c>
      <c r="D33" s="19" t="s">
        <v>13</v>
      </c>
      <c r="F33" s="21" t="s">
        <v>10</v>
      </c>
      <c r="G33" s="22" t="s">
        <v>25</v>
      </c>
      <c r="H33" s="23" t="s">
        <v>22</v>
      </c>
      <c r="I33" s="22" t="s">
        <v>23</v>
      </c>
      <c r="J33" s="22" t="s">
        <v>24</v>
      </c>
    </row>
    <row r="34" spans="1:14">
      <c r="A34" s="2">
        <v>0</v>
      </c>
      <c r="B34" s="2">
        <v>55.2</v>
      </c>
      <c r="C34" s="2">
        <v>0.97399999999999998</v>
      </c>
      <c r="D34" s="2">
        <v>0</v>
      </c>
      <c r="F34" s="2">
        <v>30</v>
      </c>
      <c r="G34" s="20">
        <f>(C35*D35)/F34</f>
        <v>6.5240000000000003E-3</v>
      </c>
      <c r="H34" s="10">
        <f>($B$6*(B34-B35))/($B$5*$B$4)*(237)*(1/1000)</f>
        <v>0.25343346331952288</v>
      </c>
      <c r="I34" s="10">
        <f>G34*F34</f>
        <v>0.19572000000000001</v>
      </c>
      <c r="J34" s="12">
        <f>(I34/H34)*100</f>
        <v>77.227370622813481</v>
      </c>
    </row>
    <row r="35" spans="1:14">
      <c r="A35" s="2">
        <v>30</v>
      </c>
      <c r="B35" s="2">
        <v>54</v>
      </c>
      <c r="C35" s="2">
        <v>0.69899999999999995</v>
      </c>
      <c r="D35" s="2">
        <v>0.28000000000000003</v>
      </c>
      <c r="F35" s="2">
        <v>90</v>
      </c>
      <c r="G35" s="20">
        <f t="shared" ref="G35:G40" si="8">(C36*D36)/F35</f>
        <v>2.0820000000000001E-3</v>
      </c>
      <c r="H35" s="10">
        <f t="shared" ref="H35:H40" si="9">($B$6*(B35-B36))/($B$5*$B$4)*(237)*(1/1000)</f>
        <v>0.25343346331952288</v>
      </c>
      <c r="I35" s="10">
        <f t="shared" ref="I35:I39" si="10">G35*F35</f>
        <v>0.18738000000000002</v>
      </c>
      <c r="J35" s="12">
        <f t="shared" ref="J35:J39" si="11">(I35/H35)*100</f>
        <v>73.936566049983611</v>
      </c>
    </row>
    <row r="36" spans="1:14">
      <c r="A36" s="2">
        <v>90</v>
      </c>
      <c r="B36" s="2">
        <v>52.8</v>
      </c>
      <c r="C36" s="2">
        <v>0.69399999999999995</v>
      </c>
      <c r="D36" s="2">
        <v>0.27</v>
      </c>
      <c r="F36" s="2">
        <v>120</v>
      </c>
      <c r="G36" s="20">
        <f t="shared" si="8"/>
        <v>1.3550833333333334E-3</v>
      </c>
      <c r="H36" s="10">
        <f t="shared" si="9"/>
        <v>0.16895564221301432</v>
      </c>
      <c r="I36" s="10">
        <f t="shared" si="10"/>
        <v>0.16261</v>
      </c>
      <c r="J36" s="12">
        <f t="shared" si="11"/>
        <v>96.244196328753603</v>
      </c>
    </row>
    <row r="37" spans="1:14">
      <c r="A37" s="2">
        <v>120</v>
      </c>
      <c r="B37" s="2">
        <v>52</v>
      </c>
      <c r="C37" s="2">
        <v>0.70699999999999996</v>
      </c>
      <c r="D37" s="2">
        <v>0.23</v>
      </c>
      <c r="F37" s="2">
        <v>150</v>
      </c>
      <c r="G37" s="20">
        <f t="shared" si="8"/>
        <v>1.1183999999999999E-3</v>
      </c>
      <c r="H37" s="10">
        <f t="shared" si="9"/>
        <v>0.33791128442603002</v>
      </c>
      <c r="I37" s="10">
        <f t="shared" si="10"/>
        <v>0.16775999999999999</v>
      </c>
      <c r="J37" s="12">
        <f t="shared" si="11"/>
        <v>49.646166828951593</v>
      </c>
    </row>
    <row r="38" spans="1:14">
      <c r="A38" s="2">
        <v>150</v>
      </c>
      <c r="B38" s="2">
        <v>50.4</v>
      </c>
      <c r="C38" s="2">
        <v>0.69899999999999995</v>
      </c>
      <c r="D38" s="2">
        <v>0.24</v>
      </c>
      <c r="F38" s="2">
        <v>210</v>
      </c>
      <c r="G38" s="20">
        <f>(C39*D39)/F38</f>
        <v>7.5023809523809537E-4</v>
      </c>
      <c r="H38" s="10">
        <f>($B$6*(B38-B39))/($B$5*$B$4)*(237)*(1/1000)</f>
        <v>0.42238910553253722</v>
      </c>
      <c r="I38" s="10">
        <f t="shared" si="10"/>
        <v>0.15755000000000002</v>
      </c>
      <c r="J38" s="12">
        <f t="shared" si="11"/>
        <v>37.299730967579073</v>
      </c>
    </row>
    <row r="39" spans="1:14">
      <c r="A39" s="2">
        <v>210</v>
      </c>
      <c r="B39" s="2">
        <v>48.4</v>
      </c>
      <c r="C39" s="2">
        <v>0.68500000000000005</v>
      </c>
      <c r="D39" s="2">
        <v>0.23</v>
      </c>
      <c r="F39" s="2">
        <v>240</v>
      </c>
      <c r="G39" s="20">
        <f>(C40*D40)/F39</f>
        <v>6.1324999999999997E-4</v>
      </c>
      <c r="H39" s="10">
        <f>($B$6*(B39-B40))/($B$5*$B$4)*(237)*(1/1000)</f>
        <v>0.25343346331952143</v>
      </c>
      <c r="I39" s="10">
        <f t="shared" si="10"/>
        <v>0.14718000000000001</v>
      </c>
      <c r="J39" s="12">
        <f t="shared" si="11"/>
        <v>58.074414511883063</v>
      </c>
    </row>
    <row r="40" spans="1:14">
      <c r="A40" s="2">
        <v>240</v>
      </c>
      <c r="B40" s="2">
        <v>47.2</v>
      </c>
      <c r="C40" s="2">
        <v>0.66900000000000004</v>
      </c>
      <c r="D40" s="2">
        <v>0.22</v>
      </c>
      <c r="I40" s="18" t="s">
        <v>17</v>
      </c>
      <c r="J40" s="12">
        <f>(J34+J35+J36+J37+J38+J39)/6</f>
        <v>65.404740884994069</v>
      </c>
    </row>
    <row r="42" spans="1:14" ht="28">
      <c r="N42" s="31" t="s">
        <v>29</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abSelected="1" topLeftCell="A5" workbookViewId="0">
      <selection activeCell="D28" sqref="D28"/>
    </sheetView>
  </sheetViews>
  <sheetFormatPr baseColWidth="10" defaultRowHeight="14" x14ac:dyDescent="0"/>
  <cols>
    <col min="2" max="2" width="61.83203125" customWidth="1"/>
  </cols>
  <sheetData>
    <row r="1" spans="1:2">
      <c r="A1" t="s">
        <v>30</v>
      </c>
    </row>
    <row r="2" spans="1:2" ht="42">
      <c r="B2" s="31" t="s">
        <v>32</v>
      </c>
    </row>
    <row r="3" spans="1:2">
      <c r="A3" t="s">
        <v>31</v>
      </c>
      <c r="B3" s="31"/>
    </row>
    <row r="4" spans="1:2" ht="42">
      <c r="B4" s="31" t="s">
        <v>33</v>
      </c>
    </row>
    <row r="5" spans="1:2">
      <c r="B5" s="31"/>
    </row>
    <row r="6" spans="1:2">
      <c r="A6" t="s">
        <v>34</v>
      </c>
    </row>
    <row r="7" spans="1:2" ht="42">
      <c r="B7" s="31" t="s">
        <v>35</v>
      </c>
    </row>
    <row r="9" spans="1:2">
      <c r="A9" t="s">
        <v>36</v>
      </c>
    </row>
    <row r="10" spans="1:2" ht="28">
      <c r="B10" s="31" t="s">
        <v>37</v>
      </c>
    </row>
    <row r="12" spans="1:2">
      <c r="A12" t="s">
        <v>38</v>
      </c>
    </row>
    <row r="13" spans="1:2" ht="28">
      <c r="B13" s="31" t="s">
        <v>39</v>
      </c>
    </row>
    <row r="15" spans="1:2">
      <c r="A15" t="s">
        <v>40</v>
      </c>
    </row>
    <row r="16" spans="1:2" ht="42">
      <c r="B16" s="31" t="s">
        <v>41</v>
      </c>
    </row>
    <row r="18" spans="1:2">
      <c r="A18" t="s">
        <v>42</v>
      </c>
    </row>
    <row r="19" spans="1:2" ht="56">
      <c r="B19" s="31" t="s">
        <v>43</v>
      </c>
    </row>
    <row r="21" spans="1:2">
      <c r="A21" t="s">
        <v>44</v>
      </c>
    </row>
    <row r="22" spans="1:2" ht="42">
      <c r="B22" s="31" t="s">
        <v>45</v>
      </c>
    </row>
    <row r="24" spans="1:2">
      <c r="A24" t="s">
        <v>46</v>
      </c>
    </row>
    <row r="25" spans="1:2" ht="42">
      <c r="B25" s="31" t="s">
        <v>47</v>
      </c>
    </row>
    <row r="27" spans="1:2">
      <c r="A27" t="s">
        <v>48</v>
      </c>
    </row>
    <row r="28" spans="1:2" ht="72">
      <c r="B28" s="31" t="s">
        <v>49</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Electrolyzer Data &amp; Analysis</vt:lpstr>
      <vt:lpstr>Fuel Cell Data &amp; Analysis</vt:lpstr>
      <vt:lpstr>Questions</vt:lpstr>
      <vt:lpstr>Electrolyzer Plot</vt:lpstr>
      <vt:lpstr>Fuel Cell Plot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bjv89</dc:creator>
  <cp:lastModifiedBy>Ben Voelz</cp:lastModifiedBy>
  <dcterms:created xsi:type="dcterms:W3CDTF">2013-10-18T23:07:00Z</dcterms:created>
  <dcterms:modified xsi:type="dcterms:W3CDTF">2013-10-25T05:18:49Z</dcterms:modified>
</cp:coreProperties>
</file>