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autoCompressPictures="0"/>
  <mc:AlternateContent xmlns:mc="http://schemas.openxmlformats.org/markup-compatibility/2006">
    <mc:Choice Requires="x15">
      <x15ac:absPath xmlns:x15ac="http://schemas.microsoft.com/office/spreadsheetml/2010/11/ac" url="G:\My Drive\ENGR_115\Lab_10\"/>
    </mc:Choice>
  </mc:AlternateContent>
  <xr:revisionPtr revIDLastSave="0" documentId="13_ncr:1_{5B93573C-B175-4E8D-B0F8-7435EDFCAC0E}" xr6:coauthVersionLast="36" xr6:coauthVersionMax="36" xr10:uidLastSave="{00000000-0000-0000-0000-000000000000}"/>
  <bookViews>
    <workbookView xWindow="0" yWindow="0" windowWidth="12465" windowHeight="11145" activeTab="2" xr2:uid="{00000000-000D-0000-FFFF-FFFF00000000}"/>
  </bookViews>
  <sheets>
    <sheet name="CO2 Data" sheetId="1" r:id="rId1"/>
    <sheet name="Chart" sheetId="2" r:id="rId2"/>
    <sheet name="Questions" sheetId="3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H4" i="1"/>
  <c r="H2" i="1"/>
  <c r="E75" i="1"/>
  <c r="D6" i="1"/>
  <c r="D78" i="1" s="1"/>
  <c r="H5" i="1" l="1"/>
  <c r="D108" i="1"/>
  <c r="D100" i="1"/>
  <c r="D81" i="1"/>
  <c r="E81" i="1" s="1"/>
  <c r="D64" i="1"/>
  <c r="D48" i="1"/>
  <c r="D32" i="1"/>
  <c r="D12" i="1"/>
  <c r="D107" i="1"/>
  <c r="D89" i="1"/>
  <c r="D71" i="1"/>
  <c r="D55" i="1"/>
  <c r="D39" i="1"/>
  <c r="D95" i="1"/>
  <c r="D44" i="1"/>
  <c r="D11" i="1"/>
  <c r="D90" i="1"/>
  <c r="E90" i="1" s="1"/>
  <c r="D72" i="1"/>
  <c r="D56" i="1"/>
  <c r="D40" i="1"/>
  <c r="D24" i="1"/>
  <c r="D16" i="1"/>
  <c r="D99" i="1"/>
  <c r="D80" i="1"/>
  <c r="D63" i="1"/>
  <c r="D47" i="1"/>
  <c r="D31" i="1"/>
  <c r="D23" i="1"/>
  <c r="D15" i="1"/>
  <c r="D104" i="1"/>
  <c r="D85" i="1"/>
  <c r="D76" i="1"/>
  <c r="D68" i="1"/>
  <c r="D60" i="1"/>
  <c r="D52" i="1"/>
  <c r="D36" i="1"/>
  <c r="D28" i="1"/>
  <c r="D20" i="1"/>
  <c r="D97" i="1"/>
  <c r="D103" i="1"/>
  <c r="D94" i="1"/>
  <c r="E94" i="1" s="1"/>
  <c r="D84" i="1"/>
  <c r="D75" i="1"/>
  <c r="D67" i="1"/>
  <c r="D59" i="1"/>
  <c r="D51" i="1"/>
  <c r="D43" i="1"/>
  <c r="D35" i="1"/>
  <c r="D27" i="1"/>
  <c r="D19" i="1"/>
  <c r="D93" i="1"/>
  <c r="D110" i="1"/>
  <c r="D106" i="1"/>
  <c r="D102" i="1"/>
  <c r="D98" i="1"/>
  <c r="D92" i="1"/>
  <c r="D88" i="1"/>
  <c r="D83" i="1"/>
  <c r="D79" i="1"/>
  <c r="D74" i="1"/>
  <c r="E74" i="1" s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86" i="1"/>
  <c r="E86" i="1" s="1"/>
  <c r="D109" i="1"/>
  <c r="D105" i="1"/>
  <c r="D101" i="1"/>
  <c r="D96" i="1"/>
  <c r="E96" i="1" s="1"/>
  <c r="D91" i="1"/>
  <c r="D87" i="1"/>
  <c r="D82" i="1"/>
  <c r="D77" i="1"/>
  <c r="E77" i="1" s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E108" i="1" l="1"/>
  <c r="E89" i="1"/>
  <c r="E103" i="1"/>
  <c r="E87" i="1"/>
  <c r="E105" i="1"/>
  <c r="E83" i="1"/>
  <c r="E102" i="1"/>
  <c r="E99" i="1"/>
  <c r="E93" i="1"/>
  <c r="E97" i="1"/>
  <c r="E85" i="1"/>
  <c r="E78" i="1"/>
  <c r="E76" i="1"/>
  <c r="E95" i="1"/>
  <c r="E91" i="1"/>
  <c r="E109" i="1"/>
  <c r="E88" i="1"/>
  <c r="E106" i="1"/>
  <c r="E84" i="1"/>
  <c r="E82" i="1"/>
  <c r="E101" i="1"/>
  <c r="E79" i="1"/>
  <c r="E98" i="1"/>
  <c r="E107" i="1"/>
  <c r="E80" i="1"/>
  <c r="E92" i="1"/>
  <c r="E110" i="1"/>
  <c r="E100" i="1"/>
  <c r="E104" i="1"/>
</calcChain>
</file>

<file path=xl/sharedStrings.xml><?xml version="1.0" encoding="utf-8"?>
<sst xmlns="http://schemas.openxmlformats.org/spreadsheetml/2006/main" count="26" uniqueCount="25">
  <si>
    <t>Plot Title: Library Study Room 2</t>
  </si>
  <si>
    <t>#</t>
  </si>
  <si>
    <t>Date Time, GMT-08:00</t>
  </si>
  <si>
    <t>Room Volume [m3]</t>
  </si>
  <si>
    <t>Assumed Coutdoor [ppm]</t>
  </si>
  <si>
    <t>Measured Coutdoor [ppm]</t>
  </si>
  <si>
    <t>Correction Factor [ppm]</t>
  </si>
  <si>
    <t>Hobo CO2 concentratoin (ppm)</t>
  </si>
  <si>
    <t>Actual CO2 Concentration (ppm)</t>
  </si>
  <si>
    <t>Sophia Pasinski</t>
  </si>
  <si>
    <t>ENGR 115</t>
  </si>
  <si>
    <t>November, 1 2019</t>
  </si>
  <si>
    <t>λt</t>
  </si>
  <si>
    <t>y= 0.0258x-0.0272</t>
  </si>
  <si>
    <t>Air Exchange Rate</t>
  </si>
  <si>
    <t>λ=0.0258 per minute</t>
  </si>
  <si>
    <t>Room Capacity (people)</t>
  </si>
  <si>
    <t>Ventilaton Rate Data</t>
  </si>
  <si>
    <t>λ (1/hour)</t>
  </si>
  <si>
    <t>V (ft^3) (room volume)</t>
  </si>
  <si>
    <t>Ventilation Rate (scfm/person)</t>
  </si>
  <si>
    <t>1) The air exchange rate of the room tested is 1.548 per hour.</t>
  </si>
  <si>
    <t>4) The maximun number of people that I would recommend to have in this room at one time is  4 people. The ASHRAE ventilation standard is 15 scfm/person and the ventilation rate of this room with 4 people in it is 14.33 scfm/person. Anymore people in this room would cause the ventilation rate to rise above 15 scfm/person.</t>
  </si>
  <si>
    <r>
      <t>2) The ventilation rate in this room is very slow. I would recommend that the occupants leave the room and wait enough time for the chemical to be removed. Since it takes 3/</t>
    </r>
    <r>
      <rPr>
        <sz val="11"/>
        <color theme="1"/>
        <rFont val="Calibri"/>
        <family val="2"/>
      </rPr>
      <t>λ hours for the chemical  to be removed and our λ is 1.548 per hour, 3/1.548 is 1.94 hours or 2 hours. Since this takes 2 hours to ventilate out, no one should be in the room for those 2 hours.</t>
    </r>
  </si>
  <si>
    <t xml:space="preserve">3) This room could usually fit around 10-15 people. The ventilation rate with 15 people in this room calculates to be 3.82 scfm/person, which is not good. Since the ventilation rate causes only 4 people to be in the room without exceeding the ASHRAE's reccomended rate of 15 scfm/person, we can say that the occupants are just being too cheap to buy a better ventilation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</si>
</sst>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0" fillId="33" borderId="10" xfId="0" applyFill="1" applyBorder="1" applyAlignment="1">
      <alignment horizontal="center"/>
    </xf>
    <xf numFmtId="22" fontId="0" fillId="0" borderId="0" xfId="0" applyNumberFormat="1" applyAlignment="1">
      <alignment horizontal="center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0" applyFont="1" applyFill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'CO2 Data'!$E$74:$E$100</c:f>
              <c:numCache>
                <c:formatCode>General</c:formatCode>
                <c:ptCount val="27"/>
                <c:pt idx="0">
                  <c:v>0</c:v>
                </c:pt>
                <c:pt idx="1">
                  <c:v>2.0495310334031273E-3</c:v>
                </c:pt>
                <c:pt idx="2">
                  <c:v>7.1918118197590282E-3</c:v>
                </c:pt>
                <c:pt idx="3">
                  <c:v>4.6804421654841201E-2</c:v>
                </c:pt>
                <c:pt idx="4">
                  <c:v>9.2720122806522837E-2</c:v>
                </c:pt>
                <c:pt idx="5">
                  <c:v>0.15389478354915259</c:v>
                </c:pt>
                <c:pt idx="6">
                  <c:v>0.19616890984620824</c:v>
                </c:pt>
                <c:pt idx="7">
                  <c:v>0.20639330773124351</c:v>
                </c:pt>
                <c:pt idx="8">
                  <c:v>0.22694705597432099</c:v>
                </c:pt>
                <c:pt idx="9">
                  <c:v>0.24009238048573486</c:v>
                </c:pt>
                <c:pt idx="10">
                  <c:v>0.26157972329853413</c:v>
                </c:pt>
                <c:pt idx="11">
                  <c:v>0.28059808374428802</c:v>
                </c:pt>
                <c:pt idx="12">
                  <c:v>0.30715034172929434</c:v>
                </c:pt>
                <c:pt idx="13">
                  <c:v>0.32140125455796648</c:v>
                </c:pt>
                <c:pt idx="14">
                  <c:v>0.36566052228813711</c:v>
                </c:pt>
                <c:pt idx="15">
                  <c:v>0.39764725727735833</c:v>
                </c:pt>
                <c:pt idx="16">
                  <c:v>0.4037603685204077</c:v>
                </c:pt>
                <c:pt idx="17">
                  <c:v>0.43542665310151657</c:v>
                </c:pt>
                <c:pt idx="18">
                  <c:v>0.45513434819503978</c:v>
                </c:pt>
                <c:pt idx="19">
                  <c:v>0.47661131886426922</c:v>
                </c:pt>
                <c:pt idx="20">
                  <c:v>0.50560693814575597</c:v>
                </c:pt>
                <c:pt idx="21">
                  <c:v>0.56414745316568982</c:v>
                </c:pt>
                <c:pt idx="22">
                  <c:v>0.57167420855481688</c:v>
                </c:pt>
                <c:pt idx="23">
                  <c:v>0.59956018892410068</c:v>
                </c:pt>
                <c:pt idx="24">
                  <c:v>0.62856600549500719</c:v>
                </c:pt>
                <c:pt idx="25">
                  <c:v>0.63241216408248546</c:v>
                </c:pt>
                <c:pt idx="26">
                  <c:v>0.64014914658463806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DA-4AE3-8B2F-29BBFD5C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598911"/>
        <c:axId val="660684175"/>
      </c:scatterChart>
      <c:valAx>
        <c:axId val="65659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684175"/>
        <c:crosses val="autoZero"/>
        <c:crossBetween val="midCat"/>
      </c:valAx>
      <c:valAx>
        <c:axId val="66068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latin typeface="Calibri" panose="020F0502020204030204" pitchFamily="34" charset="0"/>
                    <a:cs typeface="Calibri" panose="020F0502020204030204" pitchFamily="34" charset="0"/>
                  </a:rPr>
                  <a:t>λt</a:t>
                </a:r>
                <a:endParaRPr lang="en-US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8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544242-4694-4FDE-BEF9-4E6E8E4F2E23}">
  <sheetPr/>
  <sheetViews>
    <sheetView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D1671-F0EF-478D-A821-4642E60942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workbookViewId="0">
      <selection activeCell="D9" sqref="D9"/>
    </sheetView>
  </sheetViews>
  <sheetFormatPr defaultColWidth="8.85546875" defaultRowHeight="15" x14ac:dyDescent="0.25"/>
  <cols>
    <col min="2" max="2" width="20.42578125" bestFit="1" customWidth="1"/>
    <col min="3" max="3" width="27.7109375" customWidth="1"/>
    <col min="4" max="4" width="29.7109375" customWidth="1"/>
    <col min="5" max="5" width="25" customWidth="1"/>
    <col min="6" max="6" width="8.28515625" customWidth="1"/>
    <col min="7" max="7" width="28.5703125" customWidth="1"/>
  </cols>
  <sheetData>
    <row r="1" spans="1:9" x14ac:dyDescent="0.25">
      <c r="A1" s="2" t="s">
        <v>9</v>
      </c>
      <c r="B1" s="2"/>
      <c r="E1" s="12" t="s">
        <v>14</v>
      </c>
      <c r="F1" s="1"/>
      <c r="G1" s="15" t="s">
        <v>17</v>
      </c>
      <c r="H1" s="16"/>
      <c r="I1" s="1"/>
    </row>
    <row r="2" spans="1:9" x14ac:dyDescent="0.25">
      <c r="A2" s="2" t="s">
        <v>10</v>
      </c>
      <c r="B2" s="2"/>
      <c r="E2" s="13" t="s">
        <v>13</v>
      </c>
      <c r="F2" s="1"/>
      <c r="G2" s="15" t="s">
        <v>18</v>
      </c>
      <c r="H2" s="16">
        <f>0.0258*60</f>
        <v>1.548</v>
      </c>
      <c r="I2" s="1"/>
    </row>
    <row r="3" spans="1:9" x14ac:dyDescent="0.25">
      <c r="A3" s="4" t="s">
        <v>11</v>
      </c>
      <c r="B3" s="4"/>
      <c r="E3" s="13" t="s">
        <v>15</v>
      </c>
      <c r="F3" s="1"/>
      <c r="G3" s="15" t="s">
        <v>19</v>
      </c>
      <c r="H3" s="16">
        <f>$D$7*35.3147</f>
        <v>2221.2946299999999</v>
      </c>
      <c r="I3" s="1"/>
    </row>
    <row r="4" spans="1:9" x14ac:dyDescent="0.25">
      <c r="A4" s="3"/>
      <c r="B4" s="3"/>
      <c r="C4" s="5" t="s">
        <v>5</v>
      </c>
      <c r="D4" s="11">
        <v>456</v>
      </c>
      <c r="E4" s="1"/>
      <c r="G4" s="15" t="s">
        <v>16</v>
      </c>
      <c r="H4" s="16">
        <f>$D$8</f>
        <v>4</v>
      </c>
      <c r="I4" s="1"/>
    </row>
    <row r="5" spans="1:9" x14ac:dyDescent="0.25">
      <c r="A5" s="3"/>
      <c r="B5" s="3"/>
      <c r="C5" s="5" t="s">
        <v>4</v>
      </c>
      <c r="D5" s="11">
        <v>400</v>
      </c>
      <c r="E5" s="1"/>
      <c r="G5" s="15" t="s">
        <v>20</v>
      </c>
      <c r="H5" s="16">
        <f>(((H2*H3)/H4)*(1/60))</f>
        <v>14.327350363499999</v>
      </c>
      <c r="I5" s="1"/>
    </row>
    <row r="6" spans="1:9" x14ac:dyDescent="0.25">
      <c r="A6" s="3"/>
      <c r="B6" s="3"/>
      <c r="C6" s="5" t="s">
        <v>6</v>
      </c>
      <c r="D6" s="11">
        <f>D5-D4</f>
        <v>-56</v>
      </c>
      <c r="E6" s="14"/>
      <c r="F6" s="14"/>
      <c r="G6" s="1"/>
      <c r="H6" s="1"/>
      <c r="I6" s="1"/>
    </row>
    <row r="7" spans="1:9" x14ac:dyDescent="0.25">
      <c r="A7" s="3"/>
      <c r="B7" s="3"/>
      <c r="C7" s="5" t="s">
        <v>3</v>
      </c>
      <c r="D7" s="11">
        <v>62.9</v>
      </c>
      <c r="E7" s="14"/>
      <c r="F7" s="14"/>
      <c r="G7" s="1"/>
      <c r="H7" s="1"/>
      <c r="I7" s="1"/>
    </row>
    <row r="8" spans="1:9" x14ac:dyDescent="0.25">
      <c r="A8" s="3"/>
      <c r="B8" s="3"/>
      <c r="C8" s="5" t="s">
        <v>16</v>
      </c>
      <c r="D8" s="11">
        <v>4</v>
      </c>
      <c r="E8" s="1"/>
      <c r="F8" s="14"/>
      <c r="G8" s="1"/>
      <c r="H8" s="1"/>
      <c r="I8" s="1"/>
    </row>
    <row r="9" spans="1:9" x14ac:dyDescent="0.25">
      <c r="A9" s="7" t="s">
        <v>0</v>
      </c>
      <c r="B9" s="8"/>
      <c r="E9" s="1"/>
      <c r="F9" s="1"/>
      <c r="G9" s="1"/>
      <c r="H9" s="1"/>
      <c r="I9" s="1"/>
    </row>
    <row r="10" spans="1:9" x14ac:dyDescent="0.25">
      <c r="A10" s="9" t="s">
        <v>1</v>
      </c>
      <c r="B10" s="9" t="s">
        <v>2</v>
      </c>
      <c r="C10" s="9" t="s">
        <v>7</v>
      </c>
      <c r="D10" s="9" t="s">
        <v>8</v>
      </c>
      <c r="E10" s="10" t="s">
        <v>12</v>
      </c>
      <c r="F10" s="1"/>
      <c r="G10" s="1"/>
      <c r="H10" s="1"/>
      <c r="I10" s="1"/>
    </row>
    <row r="11" spans="1:9" x14ac:dyDescent="0.25">
      <c r="A11" s="1">
        <v>1</v>
      </c>
      <c r="B11" s="6">
        <v>41684.613715277781</v>
      </c>
      <c r="C11" s="1">
        <v>756.4</v>
      </c>
      <c r="D11" s="1">
        <f>C11+$D$6</f>
        <v>700.4</v>
      </c>
      <c r="E11" s="1"/>
      <c r="F11" s="1"/>
      <c r="G11" s="1"/>
      <c r="H11" s="1"/>
      <c r="I11" s="1"/>
    </row>
    <row r="12" spans="1:9" x14ac:dyDescent="0.25">
      <c r="A12" s="1">
        <v>2</v>
      </c>
      <c r="B12" s="6">
        <v>41684.61440972222</v>
      </c>
      <c r="C12" s="1">
        <v>700.9</v>
      </c>
      <c r="D12" s="1">
        <f>C12+$D$6</f>
        <v>644.9</v>
      </c>
      <c r="E12" s="1"/>
    </row>
    <row r="13" spans="1:9" x14ac:dyDescent="0.25">
      <c r="A13" s="1">
        <v>3</v>
      </c>
      <c r="B13" s="6">
        <v>41684.615104166667</v>
      </c>
      <c r="C13" s="1">
        <v>610.5</v>
      </c>
      <c r="D13" s="1">
        <f>C13+$D$6</f>
        <v>554.5</v>
      </c>
      <c r="E13" s="1"/>
    </row>
    <row r="14" spans="1:9" x14ac:dyDescent="0.25">
      <c r="A14" s="1">
        <v>4</v>
      </c>
      <c r="B14" s="6">
        <v>41684.615798611114</v>
      </c>
      <c r="C14" s="1">
        <v>514</v>
      </c>
      <c r="D14" s="1">
        <f>C14+$D$6</f>
        <v>458</v>
      </c>
      <c r="E14" s="1"/>
    </row>
    <row r="15" spans="1:9" x14ac:dyDescent="0.25">
      <c r="A15" s="1">
        <v>5</v>
      </c>
      <c r="B15" s="6">
        <v>41684.616493055553</v>
      </c>
      <c r="C15" s="1">
        <v>495.7</v>
      </c>
      <c r="D15" s="1">
        <f>C15+$D$6</f>
        <v>439.7</v>
      </c>
      <c r="E15" s="1"/>
    </row>
    <row r="16" spans="1:9" x14ac:dyDescent="0.25">
      <c r="A16" s="1">
        <v>6</v>
      </c>
      <c r="B16" s="6">
        <v>41684.6171875</v>
      </c>
      <c r="C16" s="1">
        <v>482.3</v>
      </c>
      <c r="D16" s="1">
        <f>C16+$D$6</f>
        <v>426.3</v>
      </c>
      <c r="E16" s="1"/>
    </row>
    <row r="17" spans="1:5" x14ac:dyDescent="0.25">
      <c r="A17" s="1">
        <v>7</v>
      </c>
      <c r="B17" s="6">
        <v>41684.617881944447</v>
      </c>
      <c r="C17" s="1">
        <v>471.9</v>
      </c>
      <c r="D17" s="1">
        <f>C17+$D$6</f>
        <v>415.9</v>
      </c>
      <c r="E17" s="1"/>
    </row>
    <row r="18" spans="1:5" x14ac:dyDescent="0.25">
      <c r="A18" s="1">
        <v>8</v>
      </c>
      <c r="B18" s="6">
        <v>41684.618576388886</v>
      </c>
      <c r="C18" s="1">
        <v>468.3</v>
      </c>
      <c r="D18" s="1">
        <f>C18+$D$6</f>
        <v>412.3</v>
      </c>
      <c r="E18" s="1"/>
    </row>
    <row r="19" spans="1:5" x14ac:dyDescent="0.25">
      <c r="A19" s="1">
        <v>9</v>
      </c>
      <c r="B19" s="6">
        <v>41684.619270833333</v>
      </c>
      <c r="C19" s="1">
        <v>464</v>
      </c>
      <c r="D19" s="1">
        <f>C19+$D$6</f>
        <v>408</v>
      </c>
      <c r="E19" s="1"/>
    </row>
    <row r="20" spans="1:5" x14ac:dyDescent="0.25">
      <c r="A20" s="1">
        <v>10</v>
      </c>
      <c r="B20" s="6">
        <v>41684.61996527778</v>
      </c>
      <c r="C20" s="1">
        <v>457.9</v>
      </c>
      <c r="D20" s="1">
        <f>C20+$D$6</f>
        <v>401.9</v>
      </c>
      <c r="E20" s="1"/>
    </row>
    <row r="21" spans="1:5" x14ac:dyDescent="0.25">
      <c r="A21" s="1">
        <v>11</v>
      </c>
      <c r="B21" s="6">
        <v>41684.620659722219</v>
      </c>
      <c r="C21" s="1">
        <v>456</v>
      </c>
      <c r="D21" s="1">
        <f>C21+$D$6</f>
        <v>400</v>
      </c>
      <c r="E21" s="1"/>
    </row>
    <row r="22" spans="1:5" x14ac:dyDescent="0.25">
      <c r="A22" s="1">
        <v>12</v>
      </c>
      <c r="B22" s="6">
        <v>41684.621354166666</v>
      </c>
      <c r="C22" s="1">
        <v>454.2</v>
      </c>
      <c r="D22" s="1">
        <f>C22+$D$6</f>
        <v>398.2</v>
      </c>
      <c r="E22" s="1"/>
    </row>
    <row r="23" spans="1:5" x14ac:dyDescent="0.25">
      <c r="A23" s="1">
        <v>13</v>
      </c>
      <c r="B23" s="6">
        <v>41684.622048611112</v>
      </c>
      <c r="C23" s="1">
        <v>457.9</v>
      </c>
      <c r="D23" s="1">
        <f>C23+$D$6</f>
        <v>401.9</v>
      </c>
      <c r="E23" s="1"/>
    </row>
    <row r="24" spans="1:5" x14ac:dyDescent="0.25">
      <c r="A24" s="1">
        <v>14</v>
      </c>
      <c r="B24" s="6">
        <v>41684.622743055559</v>
      </c>
      <c r="C24" s="1">
        <v>542.70000000000005</v>
      </c>
      <c r="D24" s="1">
        <f>C24+$D$6</f>
        <v>486.70000000000005</v>
      </c>
      <c r="E24" s="1"/>
    </row>
    <row r="25" spans="1:5" x14ac:dyDescent="0.25">
      <c r="A25" s="1">
        <v>15</v>
      </c>
      <c r="B25" s="6">
        <v>41684.623437499999</v>
      </c>
      <c r="C25" s="1">
        <v>547.6</v>
      </c>
      <c r="D25" s="1">
        <f>C25+$D$6</f>
        <v>491.6</v>
      </c>
      <c r="E25" s="1"/>
    </row>
    <row r="26" spans="1:5" x14ac:dyDescent="0.25">
      <c r="A26" s="1">
        <v>16</v>
      </c>
      <c r="B26" s="6">
        <v>41684.624131944445</v>
      </c>
      <c r="C26" s="1">
        <v>627.6</v>
      </c>
      <c r="D26" s="1">
        <f>C26+$D$6</f>
        <v>571.6</v>
      </c>
      <c r="E26" s="1"/>
    </row>
    <row r="27" spans="1:5" x14ac:dyDescent="0.25">
      <c r="A27" s="1">
        <v>17</v>
      </c>
      <c r="B27" s="6">
        <v>41684.624826388892</v>
      </c>
      <c r="C27" s="1">
        <v>655.7</v>
      </c>
      <c r="D27" s="1">
        <f>C27+$D$6</f>
        <v>599.70000000000005</v>
      </c>
      <c r="E27" s="1"/>
    </row>
    <row r="28" spans="1:5" x14ac:dyDescent="0.25">
      <c r="A28" s="1">
        <v>18</v>
      </c>
      <c r="B28" s="6">
        <v>41684.625520833331</v>
      </c>
      <c r="C28" s="1">
        <v>634.29999999999995</v>
      </c>
      <c r="D28" s="1">
        <f>C28+$D$6</f>
        <v>578.29999999999995</v>
      </c>
      <c r="E28" s="1"/>
    </row>
    <row r="29" spans="1:5" x14ac:dyDescent="0.25">
      <c r="A29" s="1">
        <v>19</v>
      </c>
      <c r="B29" s="6">
        <v>41684.626215277778</v>
      </c>
      <c r="C29" s="1">
        <v>622.70000000000005</v>
      </c>
      <c r="D29" s="1">
        <f>C29+$D$6</f>
        <v>566.70000000000005</v>
      </c>
      <c r="E29" s="1"/>
    </row>
    <row r="30" spans="1:5" x14ac:dyDescent="0.25">
      <c r="A30" s="1">
        <v>20</v>
      </c>
      <c r="B30" s="6">
        <v>41684.626909722225</v>
      </c>
      <c r="C30" s="1">
        <v>625.79999999999995</v>
      </c>
      <c r="D30" s="1">
        <f>C30+$D$6</f>
        <v>569.79999999999995</v>
      </c>
      <c r="E30" s="1"/>
    </row>
    <row r="31" spans="1:5" x14ac:dyDescent="0.25">
      <c r="A31" s="1">
        <v>21</v>
      </c>
      <c r="B31" s="6">
        <v>41684.627604166664</v>
      </c>
      <c r="C31" s="1">
        <v>663.6</v>
      </c>
      <c r="D31" s="1">
        <f>C31+$D$6</f>
        <v>607.6</v>
      </c>
      <c r="E31" s="1"/>
    </row>
    <row r="32" spans="1:5" x14ac:dyDescent="0.25">
      <c r="A32" s="1">
        <v>22</v>
      </c>
      <c r="B32" s="6">
        <v>41684.628298611111</v>
      </c>
      <c r="C32" s="1">
        <v>685.6</v>
      </c>
      <c r="D32" s="1">
        <f>C32+$D$6</f>
        <v>629.6</v>
      </c>
      <c r="E32" s="1"/>
    </row>
    <row r="33" spans="1:5" x14ac:dyDescent="0.25">
      <c r="A33" s="1">
        <v>23</v>
      </c>
      <c r="B33" s="6">
        <v>41684.628993055558</v>
      </c>
      <c r="C33" s="1">
        <v>705.7</v>
      </c>
      <c r="D33" s="1">
        <f>C33+$D$6</f>
        <v>649.70000000000005</v>
      </c>
      <c r="E33" s="1"/>
    </row>
    <row r="34" spans="1:5" x14ac:dyDescent="0.25">
      <c r="A34" s="1">
        <v>24</v>
      </c>
      <c r="B34" s="6">
        <v>41684.629687499997</v>
      </c>
      <c r="C34" s="1">
        <v>717.9</v>
      </c>
      <c r="D34" s="1">
        <f>C34+$D$6</f>
        <v>661.9</v>
      </c>
      <c r="E34" s="1"/>
    </row>
    <row r="35" spans="1:5" x14ac:dyDescent="0.25">
      <c r="A35" s="1">
        <v>25</v>
      </c>
      <c r="B35" s="6">
        <v>41684.630381944444</v>
      </c>
      <c r="C35" s="1">
        <v>733.8</v>
      </c>
      <c r="D35" s="1">
        <f>C35+$D$6</f>
        <v>677.8</v>
      </c>
      <c r="E35" s="1"/>
    </row>
    <row r="36" spans="1:5" x14ac:dyDescent="0.25">
      <c r="A36" s="1">
        <v>26</v>
      </c>
      <c r="B36" s="6">
        <v>41684.631076388891</v>
      </c>
      <c r="C36" s="1">
        <v>746</v>
      </c>
      <c r="D36" s="1">
        <f>C36+$D$6</f>
        <v>690</v>
      </c>
      <c r="E36" s="1"/>
    </row>
    <row r="37" spans="1:5" x14ac:dyDescent="0.25">
      <c r="A37" s="1">
        <v>27</v>
      </c>
      <c r="B37" s="6">
        <v>41684.63177083333</v>
      </c>
      <c r="C37" s="1">
        <v>765</v>
      </c>
      <c r="D37" s="1">
        <f>C37+$D$6</f>
        <v>709</v>
      </c>
      <c r="E37" s="1"/>
    </row>
    <row r="38" spans="1:5" x14ac:dyDescent="0.25">
      <c r="A38" s="1">
        <v>28</v>
      </c>
      <c r="B38" s="6">
        <v>41684.632465277777</v>
      </c>
      <c r="C38" s="1">
        <v>784.5</v>
      </c>
      <c r="D38" s="1">
        <f>C38+$D$6</f>
        <v>728.5</v>
      </c>
      <c r="E38" s="1"/>
    </row>
    <row r="39" spans="1:5" x14ac:dyDescent="0.25">
      <c r="A39" s="1">
        <v>29</v>
      </c>
      <c r="B39" s="6">
        <v>41684.633159722223</v>
      </c>
      <c r="C39" s="1">
        <v>796.7</v>
      </c>
      <c r="D39" s="1">
        <f>C39+$D$6</f>
        <v>740.7</v>
      </c>
      <c r="E39" s="1"/>
    </row>
    <row r="40" spans="1:5" x14ac:dyDescent="0.25">
      <c r="A40" s="1">
        <v>30</v>
      </c>
      <c r="B40" s="6">
        <v>41684.63385416667</v>
      </c>
      <c r="C40" s="1">
        <v>810.1</v>
      </c>
      <c r="D40" s="1">
        <f>C40+$D$6</f>
        <v>754.1</v>
      </c>
      <c r="E40" s="1"/>
    </row>
    <row r="41" spans="1:5" x14ac:dyDescent="0.25">
      <c r="A41" s="1">
        <v>31</v>
      </c>
      <c r="B41" s="6">
        <v>41684.634548611109</v>
      </c>
      <c r="C41" s="1">
        <v>823</v>
      </c>
      <c r="D41" s="1">
        <f>C41+$D$6</f>
        <v>767</v>
      </c>
      <c r="E41" s="1"/>
    </row>
    <row r="42" spans="1:5" x14ac:dyDescent="0.25">
      <c r="A42" s="1">
        <v>32</v>
      </c>
      <c r="B42" s="6">
        <v>41684.635243055556</v>
      </c>
      <c r="C42" s="1">
        <v>834.6</v>
      </c>
      <c r="D42" s="1">
        <f>C42+$D$6</f>
        <v>778.6</v>
      </c>
      <c r="E42" s="1"/>
    </row>
    <row r="43" spans="1:5" x14ac:dyDescent="0.25">
      <c r="A43" s="1">
        <v>33</v>
      </c>
      <c r="B43" s="6">
        <v>41684.635937500003</v>
      </c>
      <c r="C43" s="1">
        <v>849.8</v>
      </c>
      <c r="D43" s="1">
        <f>C43+$D$6</f>
        <v>793.8</v>
      </c>
      <c r="E43" s="1"/>
    </row>
    <row r="44" spans="1:5" x14ac:dyDescent="0.25">
      <c r="A44" s="1">
        <v>34</v>
      </c>
      <c r="B44" s="6">
        <v>41684.636631944442</v>
      </c>
      <c r="C44" s="1">
        <v>861.4</v>
      </c>
      <c r="D44" s="1">
        <f>C44+$D$6</f>
        <v>805.4</v>
      </c>
      <c r="E44" s="1"/>
    </row>
    <row r="45" spans="1:5" x14ac:dyDescent="0.25">
      <c r="A45" s="1">
        <v>35</v>
      </c>
      <c r="B45" s="6">
        <v>41684.637326388889</v>
      </c>
      <c r="C45" s="1">
        <v>871.2</v>
      </c>
      <c r="D45" s="1">
        <f>C45+$D$6</f>
        <v>815.2</v>
      </c>
      <c r="E45" s="1"/>
    </row>
    <row r="46" spans="1:5" x14ac:dyDescent="0.25">
      <c r="A46" s="1">
        <v>36</v>
      </c>
      <c r="B46" s="6">
        <v>41684.638020833336</v>
      </c>
      <c r="C46" s="1">
        <v>884</v>
      </c>
      <c r="D46" s="1">
        <f>C46+$D$6</f>
        <v>828</v>
      </c>
      <c r="E46" s="1"/>
    </row>
    <row r="47" spans="1:5" x14ac:dyDescent="0.25">
      <c r="A47" s="1">
        <v>37</v>
      </c>
      <c r="B47" s="6">
        <v>41684.638715277775</v>
      </c>
      <c r="C47" s="1">
        <v>891.3</v>
      </c>
      <c r="D47" s="1">
        <f>C47+$D$6</f>
        <v>835.3</v>
      </c>
      <c r="E47" s="1"/>
    </row>
    <row r="48" spans="1:5" x14ac:dyDescent="0.25">
      <c r="A48" s="1">
        <v>38</v>
      </c>
      <c r="B48" s="6">
        <v>41684.639409722222</v>
      </c>
      <c r="C48" s="1">
        <v>900.5</v>
      </c>
      <c r="D48" s="1">
        <f>C48+$D$6</f>
        <v>844.5</v>
      </c>
      <c r="E48" s="1"/>
    </row>
    <row r="49" spans="1:5" x14ac:dyDescent="0.25">
      <c r="A49" s="1">
        <v>39</v>
      </c>
      <c r="B49" s="6">
        <v>41684.640104166669</v>
      </c>
      <c r="C49" s="1">
        <v>909</v>
      </c>
      <c r="D49" s="1">
        <f>C49+$D$6</f>
        <v>853</v>
      </c>
      <c r="E49" s="1"/>
    </row>
    <row r="50" spans="1:5" x14ac:dyDescent="0.25">
      <c r="A50" s="1">
        <v>40</v>
      </c>
      <c r="B50" s="6">
        <v>41684.640798611108</v>
      </c>
      <c r="C50" s="1">
        <v>917</v>
      </c>
      <c r="D50" s="1">
        <f>C50+$D$6</f>
        <v>861</v>
      </c>
      <c r="E50" s="1"/>
    </row>
    <row r="51" spans="1:5" x14ac:dyDescent="0.25">
      <c r="A51" s="1">
        <v>41</v>
      </c>
      <c r="B51" s="6">
        <v>41684.641493055555</v>
      </c>
      <c r="C51" s="1">
        <v>921.9</v>
      </c>
      <c r="D51" s="1">
        <f>C51+$D$6</f>
        <v>865.9</v>
      </c>
      <c r="E51" s="1"/>
    </row>
    <row r="52" spans="1:5" x14ac:dyDescent="0.25">
      <c r="A52" s="1">
        <v>42</v>
      </c>
      <c r="B52" s="6">
        <v>41684.642187500001</v>
      </c>
      <c r="C52" s="1">
        <v>928</v>
      </c>
      <c r="D52" s="1">
        <f>C52+$D$6</f>
        <v>872</v>
      </c>
      <c r="E52" s="1"/>
    </row>
    <row r="53" spans="1:5" x14ac:dyDescent="0.25">
      <c r="A53" s="1">
        <v>43</v>
      </c>
      <c r="B53" s="6">
        <v>41684.642881944441</v>
      </c>
      <c r="C53" s="1">
        <v>937.1</v>
      </c>
      <c r="D53" s="1">
        <f>C53+$D$6</f>
        <v>881.1</v>
      </c>
      <c r="E53" s="1"/>
    </row>
    <row r="54" spans="1:5" x14ac:dyDescent="0.25">
      <c r="A54" s="1">
        <v>44</v>
      </c>
      <c r="B54" s="6">
        <v>41684.643576388888</v>
      </c>
      <c r="C54" s="1">
        <v>942.6</v>
      </c>
      <c r="D54" s="1">
        <f>C54+$D$6</f>
        <v>886.6</v>
      </c>
      <c r="E54" s="1"/>
    </row>
    <row r="55" spans="1:5" x14ac:dyDescent="0.25">
      <c r="A55" s="1">
        <v>45</v>
      </c>
      <c r="B55" s="6">
        <v>41684.644270833334</v>
      </c>
      <c r="C55" s="1">
        <v>945.7</v>
      </c>
      <c r="D55" s="1">
        <f>C55+$D$6</f>
        <v>889.7</v>
      </c>
      <c r="E55" s="1"/>
    </row>
    <row r="56" spans="1:5" x14ac:dyDescent="0.25">
      <c r="A56" s="1">
        <v>46</v>
      </c>
      <c r="B56" s="6">
        <v>41684.644965277781</v>
      </c>
      <c r="C56" s="1">
        <v>955.4</v>
      </c>
      <c r="D56" s="1">
        <f>C56+$D$6</f>
        <v>899.4</v>
      </c>
      <c r="E56" s="1"/>
    </row>
    <row r="57" spans="1:5" x14ac:dyDescent="0.25">
      <c r="A57" s="1">
        <v>47</v>
      </c>
      <c r="B57" s="6">
        <v>41684.64565972222</v>
      </c>
      <c r="C57" s="1">
        <v>960.3</v>
      </c>
      <c r="D57" s="1">
        <f>C57+$D$6</f>
        <v>904.3</v>
      </c>
      <c r="E57" s="1"/>
    </row>
    <row r="58" spans="1:5" x14ac:dyDescent="0.25">
      <c r="A58" s="1">
        <v>48</v>
      </c>
      <c r="B58" s="6">
        <v>41684.646354166667</v>
      </c>
      <c r="C58" s="1">
        <v>968.3</v>
      </c>
      <c r="D58" s="1">
        <f>C58+$D$6</f>
        <v>912.3</v>
      </c>
      <c r="E58" s="1"/>
    </row>
    <row r="59" spans="1:5" x14ac:dyDescent="0.25">
      <c r="A59" s="1">
        <v>49</v>
      </c>
      <c r="B59" s="6">
        <v>41684.647048611114</v>
      </c>
      <c r="C59" s="1">
        <v>973.1</v>
      </c>
      <c r="D59" s="1">
        <f>C59+$D$6</f>
        <v>917.1</v>
      </c>
      <c r="E59" s="1"/>
    </row>
    <row r="60" spans="1:5" x14ac:dyDescent="0.25">
      <c r="A60" s="1">
        <v>50</v>
      </c>
      <c r="B60" s="6">
        <v>41684.647743055553</v>
      </c>
      <c r="C60" s="1">
        <v>979.2</v>
      </c>
      <c r="D60" s="1">
        <f>C60+$D$6</f>
        <v>923.2</v>
      </c>
      <c r="E60" s="1"/>
    </row>
    <row r="61" spans="1:5" x14ac:dyDescent="0.25">
      <c r="A61" s="1">
        <v>51</v>
      </c>
      <c r="B61" s="6">
        <v>41684.6484375</v>
      </c>
      <c r="C61" s="1">
        <v>985.3</v>
      </c>
      <c r="D61" s="1">
        <f>C61+$D$6</f>
        <v>929.3</v>
      </c>
      <c r="E61" s="1"/>
    </row>
    <row r="62" spans="1:5" x14ac:dyDescent="0.25">
      <c r="A62" s="1">
        <v>52</v>
      </c>
      <c r="B62" s="6">
        <v>41684.649131944447</v>
      </c>
      <c r="C62" s="1">
        <v>989.6</v>
      </c>
      <c r="D62" s="1">
        <f>C62+$D$6</f>
        <v>933.6</v>
      </c>
      <c r="E62" s="1"/>
    </row>
    <row r="63" spans="1:5" x14ac:dyDescent="0.25">
      <c r="A63" s="1">
        <v>53</v>
      </c>
      <c r="B63" s="6">
        <v>41684.649826388886</v>
      </c>
      <c r="C63" s="1">
        <v>990.8</v>
      </c>
      <c r="D63" s="1">
        <f>C63+$D$6</f>
        <v>934.8</v>
      </c>
      <c r="E63" s="1"/>
    </row>
    <row r="64" spans="1:5" x14ac:dyDescent="0.25">
      <c r="A64" s="1">
        <v>54</v>
      </c>
      <c r="B64" s="6">
        <v>41684.650520833333</v>
      </c>
      <c r="C64" s="1">
        <v>993.3</v>
      </c>
      <c r="D64" s="1">
        <f>C64+$D$6</f>
        <v>937.3</v>
      </c>
      <c r="E64" s="1"/>
    </row>
    <row r="65" spans="1:5" x14ac:dyDescent="0.25">
      <c r="A65" s="1">
        <v>55</v>
      </c>
      <c r="B65" s="6">
        <v>41684.65121527778</v>
      </c>
      <c r="C65" s="1">
        <v>998.2</v>
      </c>
      <c r="D65" s="1">
        <f>C65+$D$6</f>
        <v>942.2</v>
      </c>
      <c r="E65" s="1"/>
    </row>
    <row r="66" spans="1:5" x14ac:dyDescent="0.25">
      <c r="A66" s="1">
        <v>56</v>
      </c>
      <c r="B66" s="6">
        <v>41684.651909722219</v>
      </c>
      <c r="C66" s="1">
        <v>1001.8</v>
      </c>
      <c r="D66" s="1">
        <f>C66+$D$6</f>
        <v>945.8</v>
      </c>
      <c r="E66" s="1"/>
    </row>
    <row r="67" spans="1:5" x14ac:dyDescent="0.25">
      <c r="A67" s="1">
        <v>57</v>
      </c>
      <c r="B67" s="6">
        <v>41684.652604166666</v>
      </c>
      <c r="C67" s="1">
        <v>1003.1</v>
      </c>
      <c r="D67" s="1">
        <f>C67+$D$6</f>
        <v>947.1</v>
      </c>
      <c r="E67" s="1"/>
    </row>
    <row r="68" spans="1:5" x14ac:dyDescent="0.25">
      <c r="A68" s="1">
        <v>58</v>
      </c>
      <c r="B68" s="6">
        <v>41684.653298611112</v>
      </c>
      <c r="C68" s="1">
        <v>1005.5</v>
      </c>
      <c r="D68" s="1">
        <f>C68+$D$6</f>
        <v>949.5</v>
      </c>
      <c r="E68" s="1"/>
    </row>
    <row r="69" spans="1:5" x14ac:dyDescent="0.25">
      <c r="A69" s="1">
        <v>59</v>
      </c>
      <c r="B69" s="6">
        <v>41684.653993055559</v>
      </c>
      <c r="C69" s="1">
        <v>1001.8</v>
      </c>
      <c r="D69" s="1">
        <f>C69+$D$6</f>
        <v>945.8</v>
      </c>
      <c r="E69" s="1"/>
    </row>
    <row r="70" spans="1:5" x14ac:dyDescent="0.25">
      <c r="A70" s="1">
        <v>60</v>
      </c>
      <c r="B70" s="6">
        <v>41684.654687499999</v>
      </c>
      <c r="C70" s="1">
        <v>1003.1</v>
      </c>
      <c r="D70" s="1">
        <f>C70+$D$6</f>
        <v>947.1</v>
      </c>
      <c r="E70" s="1"/>
    </row>
    <row r="71" spans="1:5" x14ac:dyDescent="0.25">
      <c r="A71" s="1">
        <v>61</v>
      </c>
      <c r="B71" s="6">
        <v>41684.655381944445</v>
      </c>
      <c r="C71" s="1">
        <v>1014</v>
      </c>
      <c r="D71" s="1">
        <f>C71+$D$6</f>
        <v>958</v>
      </c>
      <c r="E71" s="1"/>
    </row>
    <row r="72" spans="1:5" x14ac:dyDescent="0.25">
      <c r="A72" s="1">
        <v>62</v>
      </c>
      <c r="B72" s="6">
        <v>41684.656076388892</v>
      </c>
      <c r="C72" s="1">
        <v>1029.3</v>
      </c>
      <c r="D72" s="1">
        <f>C72+$D$6</f>
        <v>973.3</v>
      </c>
      <c r="E72" s="1"/>
    </row>
    <row r="73" spans="1:5" x14ac:dyDescent="0.25">
      <c r="A73" s="1">
        <v>63</v>
      </c>
      <c r="B73" s="6">
        <v>41684.656770833331</v>
      </c>
      <c r="C73" s="1">
        <v>1037.2</v>
      </c>
      <c r="D73" s="1">
        <f>C73+$D$6</f>
        <v>981.2</v>
      </c>
      <c r="E73" s="1"/>
    </row>
    <row r="74" spans="1:5" x14ac:dyDescent="0.25">
      <c r="A74" s="1">
        <v>64</v>
      </c>
      <c r="B74" s="6">
        <v>41684.657465277778</v>
      </c>
      <c r="C74" s="1">
        <v>1042.0999999999999</v>
      </c>
      <c r="D74" s="1">
        <f>C74+$D$6</f>
        <v>986.09999999999991</v>
      </c>
      <c r="E74" s="1">
        <f>-LN((D74-$D$5)/($D$74-$D$5))</f>
        <v>0</v>
      </c>
    </row>
    <row r="75" spans="1:5" x14ac:dyDescent="0.25">
      <c r="A75" s="1">
        <v>65</v>
      </c>
      <c r="B75" s="6">
        <v>41684.658159722225</v>
      </c>
      <c r="C75" s="1">
        <v>1040.9000000000001</v>
      </c>
      <c r="D75" s="1">
        <f>C75+$D$6</f>
        <v>984.90000000000009</v>
      </c>
      <c r="E75" s="1">
        <f>-LN((D75-$D$5)/($D$74-$D$5))</f>
        <v>2.0495310334031273E-3</v>
      </c>
    </row>
    <row r="76" spans="1:5" x14ac:dyDescent="0.25">
      <c r="A76" s="1">
        <v>66</v>
      </c>
      <c r="B76" s="6">
        <v>41684.658854166664</v>
      </c>
      <c r="C76" s="1">
        <v>1037.9000000000001</v>
      </c>
      <c r="D76" s="1">
        <f>C76+$D$6</f>
        <v>981.90000000000009</v>
      </c>
      <c r="E76" s="1">
        <f>-LN((D76-$D$5)/($D$74-$D$5))</f>
        <v>7.1918118197590282E-3</v>
      </c>
    </row>
    <row r="77" spans="1:5" x14ac:dyDescent="0.25">
      <c r="A77" s="1">
        <v>67</v>
      </c>
      <c r="B77" s="6">
        <v>41684.659548611111</v>
      </c>
      <c r="C77" s="1">
        <v>1015.3</v>
      </c>
      <c r="D77" s="1">
        <f>C77+$D$6</f>
        <v>959.3</v>
      </c>
      <c r="E77" s="1">
        <f>-LN((D77-$D$5)/($D$74-$D$5))</f>
        <v>4.6804421654841201E-2</v>
      </c>
    </row>
    <row r="78" spans="1:5" x14ac:dyDescent="0.25">
      <c r="A78" s="1">
        <v>68</v>
      </c>
      <c r="B78" s="6">
        <v>41684.660243055558</v>
      </c>
      <c r="C78" s="1">
        <v>990.2</v>
      </c>
      <c r="D78" s="1">
        <f>C78+$D$6</f>
        <v>934.2</v>
      </c>
      <c r="E78" s="1">
        <f>-LN((D78-$D$5)/($D$74-$D$5))</f>
        <v>9.2720122806522837E-2</v>
      </c>
    </row>
    <row r="79" spans="1:5" x14ac:dyDescent="0.25">
      <c r="A79" s="1">
        <v>69</v>
      </c>
      <c r="B79" s="6">
        <v>41684.660937499997</v>
      </c>
      <c r="C79" s="1">
        <v>958.5</v>
      </c>
      <c r="D79" s="1">
        <f>C79+$D$6</f>
        <v>902.5</v>
      </c>
      <c r="E79" s="1">
        <f>-LN((D79-$D$5)/($D$74-$D$5))</f>
        <v>0.15389478354915259</v>
      </c>
    </row>
    <row r="80" spans="1:5" x14ac:dyDescent="0.25">
      <c r="A80" s="1">
        <v>70</v>
      </c>
      <c r="B80" s="6">
        <v>41684.661631944444</v>
      </c>
      <c r="C80" s="1">
        <v>937.7</v>
      </c>
      <c r="D80" s="1">
        <f>C80+$D$6</f>
        <v>881.7</v>
      </c>
      <c r="E80" s="1">
        <f>-LN((D80-$D$5)/($D$74-$D$5))</f>
        <v>0.19616890984620824</v>
      </c>
    </row>
    <row r="81" spans="1:5" x14ac:dyDescent="0.25">
      <c r="A81" s="1">
        <v>71</v>
      </c>
      <c r="B81" s="6">
        <v>41684.662326388891</v>
      </c>
      <c r="C81" s="1">
        <v>932.8</v>
      </c>
      <c r="D81" s="1">
        <f>C81+$D$6</f>
        <v>876.8</v>
      </c>
      <c r="E81" s="1">
        <f>-LN((D81-$D$5)/($D$74-$D$5))</f>
        <v>0.20639330773124351</v>
      </c>
    </row>
    <row r="82" spans="1:5" x14ac:dyDescent="0.25">
      <c r="A82" s="1">
        <v>72</v>
      </c>
      <c r="B82" s="6">
        <v>41684.66302083333</v>
      </c>
      <c r="C82" s="1">
        <v>923.1</v>
      </c>
      <c r="D82" s="1">
        <f>C82+$D$6</f>
        <v>867.1</v>
      </c>
      <c r="E82" s="1">
        <f>-LN((D82-$D$5)/($D$74-$D$5))</f>
        <v>0.22694705597432099</v>
      </c>
    </row>
    <row r="83" spans="1:5" x14ac:dyDescent="0.25">
      <c r="A83" s="1">
        <v>73</v>
      </c>
      <c r="B83" s="6">
        <v>41684.663715277777</v>
      </c>
      <c r="C83" s="1">
        <v>917</v>
      </c>
      <c r="D83" s="1">
        <f>C83+$D$6</f>
        <v>861</v>
      </c>
      <c r="E83" s="1">
        <f>-LN((D83-$D$5)/($D$74-$D$5))</f>
        <v>0.24009238048573486</v>
      </c>
    </row>
    <row r="84" spans="1:5" x14ac:dyDescent="0.25">
      <c r="A84" s="1">
        <v>74</v>
      </c>
      <c r="B84" s="6">
        <v>41684.664409722223</v>
      </c>
      <c r="C84" s="1">
        <v>907.2</v>
      </c>
      <c r="D84" s="1">
        <f>C84+$D$6</f>
        <v>851.2</v>
      </c>
      <c r="E84" s="1">
        <f>-LN((D84-$D$5)/($D$74-$D$5))</f>
        <v>0.26157972329853413</v>
      </c>
    </row>
    <row r="85" spans="1:5" x14ac:dyDescent="0.25">
      <c r="A85" s="1">
        <v>75</v>
      </c>
      <c r="B85" s="6">
        <v>41684.66510416667</v>
      </c>
      <c r="C85" s="1">
        <v>898.7</v>
      </c>
      <c r="D85" s="1">
        <f>C85+$D$6</f>
        <v>842.7</v>
      </c>
      <c r="E85" s="1">
        <f>-LN((D85-$D$5)/($D$74-$D$5))</f>
        <v>0.28059808374428802</v>
      </c>
    </row>
    <row r="86" spans="1:5" x14ac:dyDescent="0.25">
      <c r="A86" s="1">
        <v>76</v>
      </c>
      <c r="B86" s="6">
        <v>41684.665798611109</v>
      </c>
      <c r="C86" s="1">
        <v>887.1</v>
      </c>
      <c r="D86" s="1">
        <f>C86+$D$6</f>
        <v>831.1</v>
      </c>
      <c r="E86" s="1">
        <f>-LN((D86-$D$5)/($D$74-$D$5))</f>
        <v>0.30715034172929434</v>
      </c>
    </row>
    <row r="87" spans="1:5" x14ac:dyDescent="0.25">
      <c r="A87" s="1">
        <v>77</v>
      </c>
      <c r="B87" s="6">
        <v>41684.666493055556</v>
      </c>
      <c r="C87" s="1">
        <v>881</v>
      </c>
      <c r="D87" s="1">
        <f>C87+$D$6</f>
        <v>825</v>
      </c>
      <c r="E87" s="1">
        <f>-LN((D87-$D$5)/($D$74-$D$5))</f>
        <v>0.32140125455796648</v>
      </c>
    </row>
    <row r="88" spans="1:5" x14ac:dyDescent="0.25">
      <c r="A88" s="1">
        <v>78</v>
      </c>
      <c r="B88" s="6">
        <v>41684.667187500003</v>
      </c>
      <c r="C88" s="1">
        <v>862.6</v>
      </c>
      <c r="D88" s="1">
        <f>C88+$D$6</f>
        <v>806.6</v>
      </c>
      <c r="E88" s="1">
        <f>-LN((D88-$D$5)/($D$74-$D$5))</f>
        <v>0.36566052228813711</v>
      </c>
    </row>
    <row r="89" spans="1:5" x14ac:dyDescent="0.25">
      <c r="A89" s="1">
        <v>79</v>
      </c>
      <c r="B89" s="6">
        <v>41684.667881944442</v>
      </c>
      <c r="C89" s="1">
        <v>849.8</v>
      </c>
      <c r="D89" s="1">
        <f>C89+$D$6</f>
        <v>793.8</v>
      </c>
      <c r="E89" s="1">
        <f>-LN((D89-$D$5)/($D$74-$D$5))</f>
        <v>0.39764725727735833</v>
      </c>
    </row>
    <row r="90" spans="1:5" x14ac:dyDescent="0.25">
      <c r="A90" s="1">
        <v>80</v>
      </c>
      <c r="B90" s="6">
        <v>41684.668576388889</v>
      </c>
      <c r="C90" s="1">
        <v>847.4</v>
      </c>
      <c r="D90" s="1">
        <f>C90+$D$6</f>
        <v>791.4</v>
      </c>
      <c r="E90" s="1">
        <f>-LN((D90-$D$5)/($D$74-$D$5))</f>
        <v>0.4037603685204077</v>
      </c>
    </row>
    <row r="91" spans="1:5" x14ac:dyDescent="0.25">
      <c r="A91" s="1">
        <v>81</v>
      </c>
      <c r="B91" s="6">
        <v>41684.669270833336</v>
      </c>
      <c r="C91" s="1">
        <v>835.2</v>
      </c>
      <c r="D91" s="1">
        <f>C91+$D$6</f>
        <v>779.2</v>
      </c>
      <c r="E91" s="1">
        <f>-LN((D91-$D$5)/($D$74-$D$5))</f>
        <v>0.43542665310151657</v>
      </c>
    </row>
    <row r="92" spans="1:5" x14ac:dyDescent="0.25">
      <c r="A92" s="1">
        <v>82</v>
      </c>
      <c r="B92" s="6">
        <v>41684.669965277775</v>
      </c>
      <c r="C92" s="1">
        <v>827.8</v>
      </c>
      <c r="D92" s="1">
        <f>C92+$D$6</f>
        <v>771.8</v>
      </c>
      <c r="E92" s="1">
        <f>-LN((D92-$D$5)/($D$74-$D$5))</f>
        <v>0.45513434819503978</v>
      </c>
    </row>
    <row r="93" spans="1:5" x14ac:dyDescent="0.25">
      <c r="A93" s="1">
        <v>83</v>
      </c>
      <c r="B93" s="6">
        <v>41684.670659722222</v>
      </c>
      <c r="C93" s="1">
        <v>819.9</v>
      </c>
      <c r="D93" s="1">
        <f>C93+$D$6</f>
        <v>763.9</v>
      </c>
      <c r="E93" s="1">
        <f>-LN((D93-$D$5)/($D$74-$D$5))</f>
        <v>0.47661131886426922</v>
      </c>
    </row>
    <row r="94" spans="1:5" x14ac:dyDescent="0.25">
      <c r="A94" s="1">
        <v>84</v>
      </c>
      <c r="B94" s="6">
        <v>41684.671354166669</v>
      </c>
      <c r="C94" s="1">
        <v>809.5</v>
      </c>
      <c r="D94" s="1">
        <f>C94+$D$6</f>
        <v>753.5</v>
      </c>
      <c r="E94" s="1">
        <f>-LN((D94-$D$5)/($D$74-$D$5))</f>
        <v>0.50560693814575597</v>
      </c>
    </row>
    <row r="95" spans="1:5" x14ac:dyDescent="0.25">
      <c r="A95" s="1">
        <v>85</v>
      </c>
      <c r="B95" s="6">
        <v>41684.672048611108</v>
      </c>
      <c r="C95" s="1">
        <v>789.4</v>
      </c>
      <c r="D95" s="1">
        <f>C95+$D$6</f>
        <v>733.4</v>
      </c>
      <c r="E95" s="1">
        <f>-LN((D95-$D$5)/($D$74-$D$5))</f>
        <v>0.56414745316568982</v>
      </c>
    </row>
    <row r="96" spans="1:5" x14ac:dyDescent="0.25">
      <c r="A96" s="1">
        <v>86</v>
      </c>
      <c r="B96" s="6">
        <v>41684.672743055555</v>
      </c>
      <c r="C96" s="1">
        <v>786.9</v>
      </c>
      <c r="D96" s="1">
        <f>C96+$D$6</f>
        <v>730.9</v>
      </c>
      <c r="E96" s="1">
        <f>-LN((D96-$D$5)/($D$74-$D$5))</f>
        <v>0.57167420855481688</v>
      </c>
    </row>
    <row r="97" spans="1:5" x14ac:dyDescent="0.25">
      <c r="A97" s="1">
        <v>87</v>
      </c>
      <c r="B97" s="6">
        <v>41684.673437500001</v>
      </c>
      <c r="C97" s="1">
        <v>777.8</v>
      </c>
      <c r="D97" s="1">
        <f>C97+$D$6</f>
        <v>721.8</v>
      </c>
      <c r="E97" s="1">
        <f>-LN((D97-$D$5)/($D$74-$D$5))</f>
        <v>0.59956018892410068</v>
      </c>
    </row>
    <row r="98" spans="1:5" x14ac:dyDescent="0.25">
      <c r="A98" s="1">
        <v>88</v>
      </c>
      <c r="B98" s="6">
        <v>41684.674131944441</v>
      </c>
      <c r="C98" s="1">
        <v>768.6</v>
      </c>
      <c r="D98" s="1">
        <f>C98+$D$6</f>
        <v>712.6</v>
      </c>
      <c r="E98" s="1">
        <f>-LN((D98-$D$5)/($D$74-$D$5))</f>
        <v>0.62856600549500719</v>
      </c>
    </row>
    <row r="99" spans="1:5" x14ac:dyDescent="0.25">
      <c r="A99" s="1">
        <v>89</v>
      </c>
      <c r="B99" s="6">
        <v>41684.674826388888</v>
      </c>
      <c r="C99" s="1">
        <v>767.4</v>
      </c>
      <c r="D99" s="1">
        <f>C99+$D$6</f>
        <v>711.4</v>
      </c>
      <c r="E99" s="1">
        <f>-LN((D99-$D$5)/($D$74-$D$5))</f>
        <v>0.63241216408248546</v>
      </c>
    </row>
    <row r="100" spans="1:5" x14ac:dyDescent="0.25">
      <c r="A100" s="1">
        <v>90</v>
      </c>
      <c r="B100" s="6">
        <v>41684.675520833334</v>
      </c>
      <c r="C100" s="1">
        <v>765</v>
      </c>
      <c r="D100" s="1">
        <f>C100+$D$6</f>
        <v>709</v>
      </c>
      <c r="E100" s="1">
        <f>-LN((D100-$D$5)/($D$74-$D$5))</f>
        <v>0.64014914658463806</v>
      </c>
    </row>
    <row r="101" spans="1:5" x14ac:dyDescent="0.25">
      <c r="A101" s="1">
        <v>91</v>
      </c>
      <c r="B101" s="6">
        <v>41684.676215277781</v>
      </c>
      <c r="C101" s="1">
        <v>768</v>
      </c>
      <c r="D101" s="1">
        <f>C101+$D$6</f>
        <v>712</v>
      </c>
      <c r="E101" s="1">
        <f>-LN((D101-$D$5)/($D$74-$D$5))</f>
        <v>0.63048723567290099</v>
      </c>
    </row>
    <row r="102" spans="1:5" x14ac:dyDescent="0.25">
      <c r="A102" s="1">
        <v>92</v>
      </c>
      <c r="B102" s="6">
        <v>41684.67690972222</v>
      </c>
      <c r="C102" s="1">
        <v>816.8</v>
      </c>
      <c r="D102" s="1">
        <f>C102+$D$6</f>
        <v>760.8</v>
      </c>
      <c r="E102" s="1">
        <f>-LN((D102-$D$5)/($D$74-$D$5))</f>
        <v>0.48516663529391496</v>
      </c>
    </row>
    <row r="103" spans="1:5" x14ac:dyDescent="0.25">
      <c r="A103" s="1">
        <v>93</v>
      </c>
      <c r="B103" s="6">
        <v>41684.677604166667</v>
      </c>
      <c r="C103" s="1">
        <v>790.6</v>
      </c>
      <c r="D103" s="1">
        <f>C103+$D$6</f>
        <v>734.6</v>
      </c>
      <c r="E103" s="1">
        <f>-LN((D103-$D$5)/($D$74-$D$5))</f>
        <v>0.56055463492965985</v>
      </c>
    </row>
    <row r="104" spans="1:5" x14ac:dyDescent="0.25">
      <c r="A104" s="1">
        <v>94</v>
      </c>
      <c r="B104" s="6">
        <v>41684.678298611114</v>
      </c>
      <c r="C104" s="1">
        <v>670.3</v>
      </c>
      <c r="D104" s="1">
        <f>C104+$D$6</f>
        <v>614.29999999999995</v>
      </c>
      <c r="E104" s="1">
        <f>-LN((D104-$D$5)/($D$74-$D$5))</f>
        <v>1.0061135210028522</v>
      </c>
    </row>
    <row r="105" spans="1:5" x14ac:dyDescent="0.25">
      <c r="A105" s="1">
        <v>95</v>
      </c>
      <c r="B105" s="6">
        <v>41684.678993055553</v>
      </c>
      <c r="C105" s="1">
        <v>583.6</v>
      </c>
      <c r="D105" s="1">
        <f>C105+$D$6</f>
        <v>527.6</v>
      </c>
      <c r="E105" s="1">
        <f>-LN((D105-$D$5)/($D$74-$D$5))</f>
        <v>1.5245900525716938</v>
      </c>
    </row>
    <row r="106" spans="1:5" x14ac:dyDescent="0.25">
      <c r="A106" s="1">
        <v>96</v>
      </c>
      <c r="B106" s="6">
        <v>41684.6796875</v>
      </c>
      <c r="C106" s="1">
        <v>571.4</v>
      </c>
      <c r="D106" s="1">
        <f>C106+$D$6</f>
        <v>515.4</v>
      </c>
      <c r="E106" s="1">
        <f>-LN((D106-$D$5)/($D$74-$D$5))</f>
        <v>1.6250860694083844</v>
      </c>
    </row>
    <row r="107" spans="1:5" x14ac:dyDescent="0.25">
      <c r="A107" s="1">
        <v>97</v>
      </c>
      <c r="B107" s="6">
        <v>41684.680381944447</v>
      </c>
      <c r="C107" s="1">
        <v>548.20000000000005</v>
      </c>
      <c r="D107" s="1">
        <f>C107+$D$6</f>
        <v>492.20000000000005</v>
      </c>
      <c r="E107" s="1">
        <f>-LN((D107-$D$5)/($D$74-$D$5))</f>
        <v>1.8495302929198347</v>
      </c>
    </row>
    <row r="108" spans="1:5" x14ac:dyDescent="0.25">
      <c r="A108" s="1">
        <v>98</v>
      </c>
      <c r="B108" s="6">
        <v>41684.681076388886</v>
      </c>
      <c r="C108" s="1">
        <v>520.1</v>
      </c>
      <c r="D108" s="1">
        <f>C108+$D$6</f>
        <v>464.1</v>
      </c>
      <c r="E108" s="1">
        <f>-LN((D108-$D$5)/($D$74-$D$5))</f>
        <v>2.2130460595557588</v>
      </c>
    </row>
    <row r="109" spans="1:5" x14ac:dyDescent="0.25">
      <c r="A109" s="1">
        <v>99</v>
      </c>
      <c r="B109" s="6">
        <v>41684.681770833333</v>
      </c>
      <c r="C109" s="1">
        <v>514</v>
      </c>
      <c r="D109" s="1">
        <f>C109+$D$6</f>
        <v>458</v>
      </c>
      <c r="E109" s="1">
        <f>-LN((D109-$D$5)/($D$74-$D$5))</f>
        <v>2.3130474129359642</v>
      </c>
    </row>
    <row r="110" spans="1:5" x14ac:dyDescent="0.25">
      <c r="A110" s="1">
        <v>100</v>
      </c>
      <c r="B110" s="6">
        <v>41684.68246527778</v>
      </c>
      <c r="C110" s="1">
        <v>540.9</v>
      </c>
      <c r="D110" s="1">
        <f>C110+$D$6</f>
        <v>484.9</v>
      </c>
      <c r="E110" s="1">
        <f>-LN((D110-$D$5)/($D$74-$D$5))</f>
        <v>1.9320163301650821</v>
      </c>
    </row>
  </sheetData>
  <mergeCells count="4">
    <mergeCell ref="A1:B1"/>
    <mergeCell ref="A2:B2"/>
    <mergeCell ref="A3:B3"/>
    <mergeCell ref="A9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5BDF-849D-45E4-9028-2109C4461981}">
  <dimension ref="A1:H16"/>
  <sheetViews>
    <sheetView tabSelected="1" workbookViewId="0">
      <selection activeCell="J15" sqref="J15"/>
    </sheetView>
  </sheetViews>
  <sheetFormatPr defaultRowHeight="15" x14ac:dyDescent="0.25"/>
  <sheetData>
    <row r="1" spans="1:8" x14ac:dyDescent="0.25">
      <c r="A1" s="17" t="s">
        <v>21</v>
      </c>
      <c r="B1" s="17"/>
      <c r="C1" s="17"/>
      <c r="D1" s="17"/>
      <c r="E1" s="17"/>
      <c r="F1" s="17"/>
      <c r="G1" s="17"/>
      <c r="H1" s="17"/>
    </row>
    <row r="2" spans="1:8" x14ac:dyDescent="0.25">
      <c r="A2" s="18" t="s">
        <v>23</v>
      </c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8" t="s">
        <v>24</v>
      </c>
      <c r="B7" s="18"/>
      <c r="C7" s="18"/>
      <c r="D7" s="18"/>
      <c r="E7" s="18"/>
      <c r="F7" s="18"/>
      <c r="G7" s="18"/>
      <c r="H7" s="18"/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x14ac:dyDescent="0.25">
      <c r="A12" s="18" t="s">
        <v>22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8"/>
      <c r="B13" s="18"/>
      <c r="C13" s="18"/>
      <c r="D13" s="18"/>
      <c r="E13" s="18"/>
      <c r="F13" s="18"/>
      <c r="G13" s="18"/>
      <c r="H13" s="18"/>
    </row>
    <row r="14" spans="1:8" x14ac:dyDescent="0.25">
      <c r="A14" s="18"/>
      <c r="B14" s="18"/>
      <c r="C14" s="18"/>
      <c r="D14" s="18"/>
      <c r="E14" s="18"/>
      <c r="F14" s="18"/>
      <c r="G14" s="18"/>
      <c r="H14" s="18"/>
    </row>
    <row r="15" spans="1:8" x14ac:dyDescent="0.25">
      <c r="A15" s="18"/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</sheetData>
  <mergeCells count="4">
    <mergeCell ref="A1:H1"/>
    <mergeCell ref="A12:H16"/>
    <mergeCell ref="A2:H6"/>
    <mergeCell ref="A7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CO2 Data</vt:lpstr>
      <vt:lpstr>Questions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C. Neff</dc:creator>
  <cp:lastModifiedBy>sp291</cp:lastModifiedBy>
  <dcterms:created xsi:type="dcterms:W3CDTF">2014-02-15T00:26:55Z</dcterms:created>
  <dcterms:modified xsi:type="dcterms:W3CDTF">2019-11-02T00:05:22Z</dcterms:modified>
</cp:coreProperties>
</file>