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SomeRaccoons\Desktop\Intro to Env. Engineering\"/>
    </mc:Choice>
  </mc:AlternateContent>
  <bookViews>
    <workbookView xWindow="0" yWindow="0" windowWidth="20490" windowHeight="8820" activeTab="2"/>
  </bookViews>
  <sheets>
    <sheet name="Assumptions" sheetId="1" r:id="rId1"/>
    <sheet name="Data Analysis" sheetId="2" r:id="rId2"/>
    <sheet name="Extra Credit"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B31" i="4"/>
  <c r="B30" i="4"/>
  <c r="B29" i="4"/>
  <c r="F18" i="4"/>
  <c r="F17" i="4"/>
  <c r="F16" i="4"/>
  <c r="E31" i="4"/>
  <c r="E30" i="4"/>
  <c r="E29" i="4"/>
  <c r="E24" i="4"/>
  <c r="C24" i="4"/>
  <c r="F24" i="4" s="1"/>
  <c r="E23" i="4"/>
  <c r="C23" i="4"/>
  <c r="E22" i="4"/>
  <c r="C22" i="4"/>
  <c r="F22" i="4" s="1"/>
  <c r="I18" i="4"/>
  <c r="E18" i="4"/>
  <c r="C18" i="4"/>
  <c r="I17" i="4"/>
  <c r="E17" i="4"/>
  <c r="C17" i="4"/>
  <c r="I16" i="4"/>
  <c r="E16" i="4"/>
  <c r="C16" i="4"/>
  <c r="F11" i="4"/>
  <c r="C29" i="4" s="1"/>
  <c r="F29" i="4" s="1"/>
  <c r="B11" i="4"/>
  <c r="F9" i="4"/>
  <c r="H24" i="4" s="1"/>
  <c r="B9" i="4"/>
  <c r="G17" i="4" l="1"/>
  <c r="J17" i="4" s="1"/>
  <c r="G16" i="4"/>
  <c r="J16" i="4" s="1"/>
  <c r="J19" i="4" s="1"/>
  <c r="F23" i="4"/>
  <c r="G18" i="4"/>
  <c r="J18" i="4" s="1"/>
  <c r="I24" i="4"/>
  <c r="C31" i="4"/>
  <c r="F31" i="4" s="1"/>
  <c r="H22" i="4"/>
  <c r="I22" i="4" s="1"/>
  <c r="C30" i="4"/>
  <c r="F30" i="4" s="1"/>
  <c r="F32" i="4" s="1"/>
  <c r="B37" i="4" s="1"/>
  <c r="H23" i="4"/>
  <c r="I23" i="4" s="1"/>
  <c r="F13" i="2"/>
  <c r="B11" i="2"/>
  <c r="I25" i="4" l="1"/>
  <c r="B36" i="4"/>
  <c r="B38" i="4" s="1"/>
  <c r="B39" i="4" s="1"/>
  <c r="B9" i="2"/>
  <c r="I18" i="2"/>
  <c r="I19" i="2"/>
  <c r="E31" i="2"/>
  <c r="E32" i="2"/>
  <c r="E30" i="2"/>
  <c r="F11" i="2"/>
  <c r="C32" i="2" s="1"/>
  <c r="F9" i="2"/>
  <c r="H25" i="2" s="1"/>
  <c r="E24" i="2"/>
  <c r="E25" i="2"/>
  <c r="E23" i="2"/>
  <c r="C24" i="2"/>
  <c r="C25" i="2"/>
  <c r="C23" i="2"/>
  <c r="E19" i="2"/>
  <c r="E18" i="2"/>
  <c r="E17" i="2"/>
  <c r="C19" i="2"/>
  <c r="C18" i="2"/>
  <c r="C17" i="2"/>
  <c r="G18" i="2" l="1"/>
  <c r="J18" i="2" s="1"/>
  <c r="G19" i="2"/>
  <c r="J19" i="2" s="1"/>
  <c r="F25" i="2"/>
  <c r="I25" i="2" s="1"/>
  <c r="F23" i="2"/>
  <c r="C30" i="2"/>
  <c r="F30" i="2" s="1"/>
  <c r="C31" i="2"/>
  <c r="F31" i="2" s="1"/>
  <c r="H24" i="2"/>
  <c r="H23" i="2"/>
  <c r="I23" i="2" s="1"/>
  <c r="F24" i="2"/>
  <c r="F32" i="2"/>
  <c r="G17" i="2"/>
  <c r="J17" i="2" s="1"/>
  <c r="F33" i="2" l="1"/>
  <c r="B38" i="2" s="1"/>
  <c r="I24" i="2"/>
  <c r="I26" i="2" s="1"/>
  <c r="J20" i="2"/>
  <c r="B37" i="2" l="1"/>
  <c r="B39" i="2" s="1"/>
  <c r="B40" i="2" s="1"/>
</calcChain>
</file>

<file path=xl/sharedStrings.xml><?xml version="1.0" encoding="utf-8"?>
<sst xmlns="http://schemas.openxmlformats.org/spreadsheetml/2006/main" count="127" uniqueCount="51">
  <si>
    <t>Kelsey Burrell</t>
  </si>
  <si>
    <t>Lab 11</t>
  </si>
  <si>
    <t>ENGR 115</t>
  </si>
  <si>
    <t>Input Parameters</t>
  </si>
  <si>
    <t>m/km</t>
  </si>
  <si>
    <r>
      <rPr>
        <sz val="11"/>
        <color theme="1"/>
        <rFont val="Calibri"/>
        <family val="2"/>
        <scheme val="minor"/>
      </rPr>
      <t>Area of lake (km</t>
    </r>
    <r>
      <rPr>
        <vertAlign val="superscript"/>
        <sz val="11"/>
        <color theme="1"/>
        <rFont val="Calibri"/>
        <family val="2"/>
        <scheme val="minor"/>
      </rPr>
      <t>2</t>
    </r>
    <r>
      <rPr>
        <sz val="11"/>
        <color theme="1"/>
        <rFont val="Calibri"/>
        <family val="2"/>
        <scheme val="minor"/>
      </rPr>
      <t>)</t>
    </r>
  </si>
  <si>
    <t>Float</t>
  </si>
  <si>
    <t>Inflow method 1</t>
  </si>
  <si>
    <t>trial 1</t>
  </si>
  <si>
    <t>trial 2</t>
  </si>
  <si>
    <t>trial 3</t>
  </si>
  <si>
    <t>Depth (m)</t>
  </si>
  <si>
    <t>Width (m)</t>
  </si>
  <si>
    <t>Length (m)</t>
  </si>
  <si>
    <r>
      <t>Volume (m</t>
    </r>
    <r>
      <rPr>
        <vertAlign val="superscript"/>
        <sz val="11"/>
        <color theme="1"/>
        <rFont val="Calibri"/>
        <family val="2"/>
        <scheme val="minor"/>
      </rPr>
      <t>3</t>
    </r>
    <r>
      <rPr>
        <sz val="11"/>
        <color theme="1"/>
        <rFont val="Calibri"/>
        <family val="2"/>
        <scheme val="minor"/>
      </rPr>
      <t>)</t>
    </r>
  </si>
  <si>
    <t>Time (s)</t>
  </si>
  <si>
    <t>Time (hr)</t>
  </si>
  <si>
    <t>Depth (cm)</t>
  </si>
  <si>
    <t>Width (cm)</t>
  </si>
  <si>
    <t>Velocity Meter</t>
  </si>
  <si>
    <t>Infolw method 2</t>
  </si>
  <si>
    <t>trial1</t>
  </si>
  <si>
    <t>trial2</t>
  </si>
  <si>
    <t>trial3</t>
  </si>
  <si>
    <r>
      <t>Cross Area (m</t>
    </r>
    <r>
      <rPr>
        <vertAlign val="superscript"/>
        <sz val="11"/>
        <color theme="1"/>
        <rFont val="Calibri"/>
        <family val="2"/>
        <scheme val="minor"/>
      </rPr>
      <t>2</t>
    </r>
    <r>
      <rPr>
        <sz val="11"/>
        <color theme="1"/>
        <rFont val="Calibri"/>
        <family val="2"/>
        <scheme val="minor"/>
      </rPr>
      <t>)</t>
    </r>
  </si>
  <si>
    <t>m/cm</t>
  </si>
  <si>
    <t>Meter Value (ft/s)</t>
  </si>
  <si>
    <t>Meter Value (m/s)</t>
  </si>
  <si>
    <t>m/ft</t>
  </si>
  <si>
    <r>
      <t>Flowrate (m</t>
    </r>
    <r>
      <rPr>
        <vertAlign val="superscript"/>
        <sz val="11"/>
        <color theme="1"/>
        <rFont val="Calibri"/>
        <family val="2"/>
        <scheme val="minor"/>
      </rPr>
      <t>3</t>
    </r>
    <r>
      <rPr>
        <sz val="11"/>
        <color theme="1"/>
        <rFont val="Calibri"/>
        <family val="2"/>
        <scheme val="minor"/>
      </rPr>
      <t>/hr)</t>
    </r>
  </si>
  <si>
    <t>s/hr</t>
  </si>
  <si>
    <t>Bucket Method</t>
  </si>
  <si>
    <t>Outflow Method 1</t>
  </si>
  <si>
    <t>Bucket Volume (gal)</t>
  </si>
  <si>
    <r>
      <t>Bucket Volume (m</t>
    </r>
    <r>
      <rPr>
        <vertAlign val="superscript"/>
        <sz val="11"/>
        <color theme="1"/>
        <rFont val="Calibri"/>
        <family val="2"/>
        <scheme val="minor"/>
      </rPr>
      <t>3</t>
    </r>
    <r>
      <rPr>
        <sz val="11"/>
        <color theme="1"/>
        <rFont val="Calibri"/>
        <family val="2"/>
        <scheme val="minor"/>
      </rPr>
      <t>)</t>
    </r>
  </si>
  <si>
    <t>Time(hr)</t>
  </si>
  <si>
    <r>
      <t>m</t>
    </r>
    <r>
      <rPr>
        <vertAlign val="superscript"/>
        <sz val="11"/>
        <color theme="1"/>
        <rFont val="Calibri"/>
        <family val="2"/>
        <scheme val="minor"/>
      </rPr>
      <t>3</t>
    </r>
    <r>
      <rPr>
        <sz val="11"/>
        <color theme="1"/>
        <rFont val="Calibri"/>
        <family val="2"/>
        <scheme val="minor"/>
      </rPr>
      <t>/gal</t>
    </r>
  </si>
  <si>
    <t>in/m</t>
  </si>
  <si>
    <t>Conversion factors</t>
  </si>
  <si>
    <t>Pan Evaporation Rate (in/November)</t>
  </si>
  <si>
    <t>Lake Evaporation Rate (m/November)</t>
  </si>
  <si>
    <t>hr/November</t>
  </si>
  <si>
    <r>
      <t>Average Inflow (m</t>
    </r>
    <r>
      <rPr>
        <vertAlign val="superscript"/>
        <sz val="11"/>
        <color theme="1"/>
        <rFont val="Calibri"/>
        <family val="2"/>
        <scheme val="minor"/>
      </rPr>
      <t>3</t>
    </r>
    <r>
      <rPr>
        <sz val="11"/>
        <color theme="1"/>
        <rFont val="Calibri"/>
        <family val="2"/>
        <scheme val="minor"/>
      </rPr>
      <t>/hr)</t>
    </r>
  </si>
  <si>
    <r>
      <t>Area of lake (m</t>
    </r>
    <r>
      <rPr>
        <vertAlign val="superscript"/>
        <sz val="11"/>
        <color theme="1"/>
        <rFont val="Calibri"/>
        <family val="2"/>
        <scheme val="minor"/>
      </rPr>
      <t>2</t>
    </r>
    <r>
      <rPr>
        <sz val="11"/>
        <color theme="1"/>
        <rFont val="Calibri"/>
        <family val="2"/>
        <scheme val="minor"/>
      </rPr>
      <t>)</t>
    </r>
  </si>
  <si>
    <r>
      <t>Average Flowrate (m</t>
    </r>
    <r>
      <rPr>
        <vertAlign val="superscript"/>
        <sz val="11"/>
        <color theme="1"/>
        <rFont val="Calibri"/>
        <family val="2"/>
        <scheme val="minor"/>
      </rPr>
      <t>3</t>
    </r>
    <r>
      <rPr>
        <sz val="11"/>
        <color theme="1"/>
        <rFont val="Calibri"/>
        <family val="2"/>
        <scheme val="minor"/>
      </rPr>
      <t>/hr)</t>
    </r>
  </si>
  <si>
    <r>
      <t>Average Flowrate  (m</t>
    </r>
    <r>
      <rPr>
        <vertAlign val="superscript"/>
        <sz val="11"/>
        <color theme="1"/>
        <rFont val="Calibri"/>
        <family val="2"/>
        <scheme val="minor"/>
      </rPr>
      <t>3</t>
    </r>
    <r>
      <rPr>
        <sz val="11"/>
        <color theme="1"/>
        <rFont val="Calibri"/>
        <family val="2"/>
        <scheme val="minor"/>
      </rPr>
      <t>/hr)</t>
    </r>
  </si>
  <si>
    <r>
      <t>Average Outflow (m</t>
    </r>
    <r>
      <rPr>
        <vertAlign val="superscript"/>
        <sz val="11"/>
        <color theme="1"/>
        <rFont val="Calibri"/>
        <family val="2"/>
        <scheme val="minor"/>
      </rPr>
      <t>3</t>
    </r>
    <r>
      <rPr>
        <sz val="11"/>
        <color theme="1"/>
        <rFont val="Calibri"/>
        <family val="2"/>
        <scheme val="minor"/>
      </rPr>
      <t>/hr)</t>
    </r>
  </si>
  <si>
    <r>
      <t>Accumulation (m</t>
    </r>
    <r>
      <rPr>
        <vertAlign val="superscript"/>
        <sz val="11"/>
        <color theme="1"/>
        <rFont val="Calibri"/>
        <family val="2"/>
        <scheme val="minor"/>
      </rPr>
      <t>3</t>
    </r>
    <r>
      <rPr>
        <sz val="11"/>
        <color theme="1"/>
        <rFont val="Calibri"/>
        <family val="2"/>
        <scheme val="minor"/>
      </rPr>
      <t>/hr)</t>
    </r>
  </si>
  <si>
    <r>
      <t>Area of lake/area of pan (m</t>
    </r>
    <r>
      <rPr>
        <vertAlign val="superscript"/>
        <sz val="11"/>
        <color theme="1"/>
        <rFont val="Calibri"/>
        <family val="2"/>
        <scheme val="minor"/>
      </rPr>
      <t>2</t>
    </r>
    <r>
      <rPr>
        <sz val="11"/>
        <color theme="1"/>
        <rFont val="Calibri"/>
        <family val="2"/>
        <scheme val="minor"/>
      </rPr>
      <t>)</t>
    </r>
  </si>
  <si>
    <t>Change in Depth (cm/hr)</t>
  </si>
  <si>
    <t>10 Nov.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</si>
</sst>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000"/>
    <numFmt numFmtId="165" formatCode="0.0000"/>
    <numFmt numFmtId="166" formatCode="0.000"/>
    <numFmt numFmtId="167" formatCode="0.00000"/>
    <numFmt numFmtId="168" formatCode="0.0"/>
  </numFmts>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4">
    <xf numFmtId="0" fontId="0" fillId="0" borderId="0" xfId="0"/>
    <xf numFmtId="0" fontId="2" fillId="0" borderId="0" xfId="0" applyFont="1"/>
    <xf numFmtId="0" fontId="0" fillId="0" borderId="0" xfId="0" applyBorder="1"/>
    <xf numFmtId="0" fontId="0" fillId="2" borderId="1" xfId="0" applyFill="1" applyBorder="1"/>
    <xf numFmtId="0" fontId="0" fillId="3" borderId="1" xfId="0" applyFont="1" applyFill="1" applyBorder="1"/>
    <xf numFmtId="0" fontId="0" fillId="3" borderId="1" xfId="0" applyFill="1" applyBorder="1"/>
    <xf numFmtId="0" fontId="0" fillId="3" borderId="1" xfId="0" applyFill="1" applyBorder="1" applyAlignment="1">
      <alignment horizontal="left"/>
    </xf>
    <xf numFmtId="164" fontId="0" fillId="3" borderId="1" xfId="0" applyNumberFormat="1" applyFill="1" applyBorder="1" applyAlignment="1">
      <alignment horizontal="left"/>
    </xf>
    <xf numFmtId="166" fontId="0" fillId="3" borderId="1" xfId="0" applyNumberFormat="1" applyFill="1" applyBorder="1"/>
    <xf numFmtId="165" fontId="0" fillId="3" borderId="1" xfId="0" applyNumberFormat="1" applyFill="1" applyBorder="1"/>
    <xf numFmtId="2" fontId="0" fillId="3" borderId="1" xfId="0" applyNumberFormat="1" applyFill="1" applyBorder="1"/>
    <xf numFmtId="0" fontId="0" fillId="2" borderId="1" xfId="0" applyFill="1" applyBorder="1" applyAlignment="1">
      <alignment horizontal="left"/>
    </xf>
    <xf numFmtId="0" fontId="1" fillId="2" borderId="3" xfId="0" applyFont="1" applyFill="1" applyBorder="1"/>
    <xf numFmtId="0" fontId="2" fillId="2" borderId="1" xfId="0" applyFont="1" applyFill="1" applyBorder="1"/>
    <xf numFmtId="0" fontId="0" fillId="2" borderId="1" xfId="0" applyFill="1" applyBorder="1" applyAlignment="1">
      <alignment wrapText="1"/>
    </xf>
    <xf numFmtId="0" fontId="1" fillId="2" borderId="1" xfId="0" applyFont="1" applyFill="1" applyBorder="1"/>
    <xf numFmtId="0" fontId="1" fillId="2" borderId="2" xfId="0" applyFont="1" applyFill="1" applyBorder="1"/>
    <xf numFmtId="0" fontId="0" fillId="2" borderId="0" xfId="0" applyFill="1"/>
    <xf numFmtId="0" fontId="0" fillId="2" borderId="4" xfId="0" applyFill="1" applyBorder="1" applyAlignment="1">
      <alignment horizontal="left"/>
    </xf>
    <xf numFmtId="0" fontId="0" fillId="3" borderId="4" xfId="0" applyFill="1" applyBorder="1" applyAlignment="1">
      <alignment horizontal="left"/>
    </xf>
    <xf numFmtId="0" fontId="0" fillId="2" borderId="1" xfId="0" applyFill="1" applyBorder="1" applyAlignment="1">
      <alignment horizontal="left" wrapText="1"/>
    </xf>
    <xf numFmtId="167" fontId="0" fillId="3" borderId="1" xfId="0" applyNumberFormat="1" applyFill="1" applyBorder="1" applyAlignment="1">
      <alignment horizontal="left"/>
    </xf>
    <xf numFmtId="166" fontId="0" fillId="3" borderId="1" xfId="0" applyNumberFormat="1" applyFill="1" applyBorder="1" applyAlignment="1">
      <alignment horizontal="left"/>
    </xf>
    <xf numFmtId="168" fontId="0" fillId="3" borderId="1" xfId="0" applyNumberForma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9525</xdr:rowOff>
    </xdr:from>
    <xdr:ext cx="4962525" cy="17145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52600" y="1343025"/>
          <a:ext cx="4962525" cy="171450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a:t>Assumptions</a:t>
          </a:r>
        </a:p>
        <a:p>
          <a:r>
            <a:rPr lang="en-US" sz="1100"/>
            <a:t>1. There was no groundwater infultration into or out of the </a:t>
          </a:r>
          <a:r>
            <a:rPr lang="en-US" sz="1100">
              <a:solidFill>
                <a:schemeClr val="tx1"/>
              </a:solidFill>
              <a:latin typeface="+mn-lt"/>
              <a:ea typeface="+mn-ea"/>
              <a:cs typeface="+mn-cs"/>
            </a:rPr>
            <a:t>reservoir.</a:t>
          </a:r>
          <a:r>
            <a:rPr lang="en-US" sz="1100"/>
            <a:t> </a:t>
          </a:r>
        </a:p>
        <a:p>
          <a:r>
            <a:rPr lang="en-US" sz="1100"/>
            <a:t>2. There was no runoff from the watershed into the reservoir.</a:t>
          </a:r>
        </a:p>
        <a:p>
          <a:r>
            <a:rPr lang="en-US" sz="1100"/>
            <a:t>3. The fish hatchery</a:t>
          </a:r>
          <a:r>
            <a:rPr lang="en-US" sz="1100" baseline="0"/>
            <a:t> was not extracting water from the reservoir.</a:t>
          </a:r>
        </a:p>
        <a:p>
          <a:r>
            <a:rPr lang="en-US" sz="1100"/>
            <a:t>4. There was no</a:t>
          </a:r>
          <a:r>
            <a:rPr lang="en-US" sz="1100" baseline="0"/>
            <a:t> evapotranspiration activity within the reservoir boundary. </a:t>
          </a:r>
        </a:p>
        <a:p>
          <a:r>
            <a:rPr lang="en-US" sz="1100" baseline="0"/>
            <a:t>5. The evaporation rate from the reservoir was equal to the pan evaporation rate located in the National Weather Service's historical data (for Ferndale in the month of November), multiplied by 0.7. This data is over four decades old.  </a:t>
          </a:r>
        </a:p>
        <a:p>
          <a:r>
            <a:rPr lang="en-US" sz="1100" baseline="0"/>
            <a:t>6. We were able to collect the total outflow volume. </a:t>
          </a:r>
        </a:p>
        <a:p>
          <a:endParaRPr lang="en-US"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381000</xdr:colOff>
      <xdr:row>36</xdr:row>
      <xdr:rowOff>257175</xdr:rowOff>
    </xdr:from>
    <xdr:to>
      <xdr:col>4</xdr:col>
      <xdr:colOff>1162050</xdr:colOff>
      <xdr:row>39</xdr:row>
      <xdr:rowOff>238125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81325" y="8515350"/>
          <a:ext cx="28289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Fern Lake was not in a</a:t>
          </a:r>
          <a:r>
            <a:rPr lang="en-US" sz="1100" baseline="0"/>
            <a:t> steady state when we collected our data. The reservoir was filling at a rate of about 12.3 m</a:t>
          </a:r>
          <a:r>
            <a:rPr lang="en-US" sz="1100" baseline="30000"/>
            <a:t>3</a:t>
          </a:r>
          <a:r>
            <a:rPr lang="en-US" sz="1100" baseline="0"/>
            <a:t>/hr, an the height of the body of water ws changing at a rate of about 0.15 cm/hr.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381000</xdr:colOff>
      <xdr:row>35</xdr:row>
      <xdr:rowOff>257175</xdr:rowOff>
    </xdr:from>
    <xdr:to>
      <xdr:col>4</xdr:col>
      <xdr:colOff>1162050</xdr:colOff>
      <xdr:row>38</xdr:row>
      <xdr:rowOff>238125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981325" y="8515350"/>
          <a:ext cx="28289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Results</a:t>
          </a:r>
          <a:r>
            <a:rPr lang="en-US" sz="1100" baseline="0"/>
            <a:t> without accounting for error</a:t>
          </a:r>
          <a:r>
            <a:rPr lang="en-US" sz="1100"/>
            <a:t>:</a:t>
          </a:r>
        </a:p>
        <a:p>
          <a:r>
            <a:rPr lang="en-US" sz="1100"/>
            <a:t>Fern Lake was not in a</a:t>
          </a:r>
          <a:r>
            <a:rPr lang="en-US" sz="1100" baseline="0"/>
            <a:t> steady state when we collected our data. The reservoir was filling at a rate of about 12.3 m</a:t>
          </a:r>
          <a:r>
            <a:rPr lang="en-US" sz="1100" baseline="30000"/>
            <a:t>3</a:t>
          </a:r>
          <a:r>
            <a:rPr lang="en-US" sz="1100" baseline="0"/>
            <a:t>/hr, an the height of the body of water was changing at a rate of about 0.15 cm/hr. </a:t>
          </a:r>
          <a:endParaRPr lang="en-US" sz="1100"/>
        </a:p>
      </xdr:txBody>
    </xdr:sp>
    <xdr:clientData/>
  </xdr:twoCellAnchor>
  <xdr:twoCellAnchor>
    <xdr:from>
      <xdr:col>6</xdr:col>
      <xdr:colOff>28574</xdr:colOff>
      <xdr:row>0</xdr:row>
      <xdr:rowOff>9525</xdr:rowOff>
    </xdr:from>
    <xdr:to>
      <xdr:col>10</xdr:col>
      <xdr:colOff>647699</xdr:colOff>
      <xdr:row>13</xdr:row>
      <xdr:rowOff>57150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953249" y="9525"/>
          <a:ext cx="5324475" cy="296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Our length measurements were the most inaccurate source of data for inflow method 1. The float traveled farther than we measured since it did not follow a straight path, and our measuring device was straight. For our outflow method, the total volume collected was the most inaccurate source of data. There was definitely volume loss due to our collection method.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When I reduced these values to 10% lower than measured, the total accumulation in the lake was about 0.6 m</a:t>
          </a:r>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/hr lower, and there was no change in the rate of depth increase. I do not believe these calculations reflect the physical conditions of our data collection.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When I increased these values to 10% higher than measured, the total accumulation in the lake was about 0.6 m</a:t>
          </a:r>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/hr higher, and the change in height increased by 0.01 cm/hr. The latter is negligable given the percision of our measurement devices. I think the values resulting form these calculations more accurately reflect the actual processes in the lake (for reasons stated above), and have left them in this version of my spreadsheet.  </a:t>
          </a:r>
        </a:p>
        <a:p>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election activeCell="A2" sqref="A2:A5"/>
    </sheetView>
  </sheetViews>
  <sheetFormatPr defaultRowHeight="15" x14ac:dyDescent="0.25"/>
  <cols>
    <col min="1" max="1" width="17.140625" customWidth="1"/>
  </cols>
  <sheetData>
    <row r="2" spans="1:1" x14ac:dyDescent="0.25">
      <c r="A2" s="17" t="s">
        <v>0</v>
      </c>
    </row>
    <row r="3" spans="1:1" x14ac:dyDescent="0.25">
      <c r="A3" s="17" t="s">
        <v>1</v>
      </c>
    </row>
    <row r="4" spans="1:1" x14ac:dyDescent="0.25">
      <c r="A4" s="17" t="s">
        <v>2</v>
      </c>
    </row>
    <row r="5" spans="1:1" x14ac:dyDescent="0.25">
      <c r="A5" s="17" t="s">
        <v>50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workbookViewId="0">
      <selection activeCell="C11" sqref="C11"/>
    </sheetView>
  </sheetViews>
  <sheetFormatPr defaultRowHeight="15" x14ac:dyDescent="0.25"/>
  <cols>
    <col min="1" max="1" width="19.42578125" customWidth="1"/>
    <col min="2" max="2" width="19.5703125" customWidth="1"/>
    <col min="3" max="3" width="18.5703125" customWidth="1"/>
    <col min="4" max="4" width="12.140625" customWidth="1"/>
    <col min="5" max="5" width="18.42578125" customWidth="1"/>
    <col min="6" max="6" width="15.7109375" customWidth="1"/>
    <col min="7" max="7" width="16.7109375" customWidth="1"/>
    <col min="8" max="8" width="19.7109375" customWidth="1"/>
    <col min="9" max="9" width="18.5703125" customWidth="1"/>
    <col min="10" max="10" width="15.5703125" customWidth="1"/>
    <col min="11" max="11" width="19.42578125" customWidth="1"/>
    <col min="12" max="12" width="17.7109375" customWidth="1"/>
  </cols>
  <sheetData>
    <row r="2" spans="1:12" x14ac:dyDescent="0.25">
      <c r="A2" s="17" t="s">
        <v>0</v>
      </c>
    </row>
    <row r="3" spans="1:12" x14ac:dyDescent="0.25">
      <c r="A3" s="17" t="s">
        <v>1</v>
      </c>
    </row>
    <row r="4" spans="1:12" x14ac:dyDescent="0.25">
      <c r="A4" s="17" t="s">
        <v>2</v>
      </c>
    </row>
    <row r="5" spans="1:12" x14ac:dyDescent="0.25">
      <c r="A5" s="17" t="s">
        <v>50</v>
      </c>
      <c r="E5" s="12" t="s">
        <v>38</v>
      </c>
    </row>
    <row r="6" spans="1:12" x14ac:dyDescent="0.25">
      <c r="E6" s="3" t="s">
        <v>37</v>
      </c>
      <c r="F6" s="6">
        <v>39.369999999999997</v>
      </c>
    </row>
    <row r="7" spans="1:12" x14ac:dyDescent="0.25">
      <c r="A7" s="12" t="s">
        <v>3</v>
      </c>
      <c r="E7" s="11" t="s">
        <v>4</v>
      </c>
      <c r="F7" s="6">
        <v>1000</v>
      </c>
    </row>
    <row r="8" spans="1:12" ht="17.25" x14ac:dyDescent="0.25">
      <c r="A8" s="13" t="s">
        <v>5</v>
      </c>
      <c r="B8" s="4">
        <v>8.0000000000000002E-3</v>
      </c>
      <c r="C8" s="1"/>
      <c r="E8" s="11" t="s">
        <v>25</v>
      </c>
      <c r="F8" s="6">
        <v>0.01</v>
      </c>
    </row>
    <row r="9" spans="1:12" ht="17.25" x14ac:dyDescent="0.25">
      <c r="A9" s="3" t="s">
        <v>43</v>
      </c>
      <c r="B9" s="5">
        <f>B8*$F$7*$F$7</f>
        <v>8000</v>
      </c>
      <c r="E9" s="11" t="s">
        <v>28</v>
      </c>
      <c r="F9" s="22">
        <f>1/3.28</f>
        <v>0.3048780487804878</v>
      </c>
    </row>
    <row r="10" spans="1:12" ht="30" x14ac:dyDescent="0.25">
      <c r="A10" s="14" t="s">
        <v>39</v>
      </c>
      <c r="B10" s="5">
        <v>1.04</v>
      </c>
      <c r="E10" s="11" t="s">
        <v>30</v>
      </c>
      <c r="F10" s="6">
        <v>3600</v>
      </c>
    </row>
    <row r="11" spans="1:12" ht="30" x14ac:dyDescent="0.25">
      <c r="A11" s="14" t="s">
        <v>40</v>
      </c>
      <c r="B11" s="9">
        <f>0.7*$B$10*(1/$F$6)</f>
        <v>1.8491236982473968E-2</v>
      </c>
      <c r="E11" s="11" t="s">
        <v>36</v>
      </c>
      <c r="F11" s="21">
        <f>1/264.172</f>
        <v>3.7854125342579831E-3</v>
      </c>
    </row>
    <row r="12" spans="1:12" x14ac:dyDescent="0.25">
      <c r="E12" s="18" t="s">
        <v>41</v>
      </c>
      <c r="F12" s="19">
        <v>720</v>
      </c>
    </row>
    <row r="13" spans="1:12" ht="32.25" x14ac:dyDescent="0.25">
      <c r="E13" s="20" t="s">
        <v>48</v>
      </c>
      <c r="F13" s="23">
        <f>8000/(3.14*4)</f>
        <v>636.94267515923559</v>
      </c>
    </row>
    <row r="15" spans="1:12" x14ac:dyDescent="0.25">
      <c r="A15" s="15" t="s">
        <v>6</v>
      </c>
      <c r="B15" s="2"/>
      <c r="C15" s="2"/>
      <c r="D15" s="2"/>
      <c r="E15" s="2"/>
      <c r="F15" s="2"/>
      <c r="G15" s="2"/>
      <c r="H15" s="2"/>
      <c r="I15" s="2"/>
      <c r="J15" s="2"/>
      <c r="K15" s="2"/>
      <c r="L15" s="2"/>
    </row>
    <row r="16" spans="1:12" ht="17.25" x14ac:dyDescent="0.25">
      <c r="A16" s="15" t="s">
        <v>7</v>
      </c>
      <c r="B16" s="3" t="s">
        <v>17</v>
      </c>
      <c r="C16" s="3" t="s">
        <v>11</v>
      </c>
      <c r="D16" s="3" t="s">
        <v>18</v>
      </c>
      <c r="E16" s="3" t="s">
        <v>12</v>
      </c>
      <c r="F16" s="3" t="s">
        <v>13</v>
      </c>
      <c r="G16" s="3" t="s">
        <v>14</v>
      </c>
      <c r="H16" s="3" t="s">
        <v>15</v>
      </c>
      <c r="I16" s="3" t="s">
        <v>16</v>
      </c>
      <c r="J16" s="3" t="s">
        <v>29</v>
      </c>
    </row>
    <row r="17" spans="1:10" x14ac:dyDescent="0.25">
      <c r="A17" s="3" t="s">
        <v>8</v>
      </c>
      <c r="B17" s="5">
        <v>5.0999999999999996</v>
      </c>
      <c r="C17" s="5">
        <f>CONVERT(B17,"cm","m")</f>
        <v>5.0999999999999997E-2</v>
      </c>
      <c r="D17" s="5">
        <v>44</v>
      </c>
      <c r="E17" s="5">
        <f>CONVERT(D17,"cm","m")</f>
        <v>0.44</v>
      </c>
      <c r="F17" s="5">
        <v>1.1000000000000001</v>
      </c>
      <c r="G17" s="8">
        <f>C17*E17*F17</f>
        <v>2.4684000000000001E-2</v>
      </c>
      <c r="H17" s="5">
        <v>4.21</v>
      </c>
      <c r="I17" s="9">
        <f>CONVERT(H17,"s","hr")</f>
        <v>1.1694444444444445E-3</v>
      </c>
      <c r="J17" s="10">
        <f>G17/I17</f>
        <v>21.107458432304039</v>
      </c>
    </row>
    <row r="18" spans="1:10" x14ac:dyDescent="0.25">
      <c r="A18" s="3" t="s">
        <v>9</v>
      </c>
      <c r="B18" s="5">
        <v>5.0999999999999996</v>
      </c>
      <c r="C18" s="5">
        <f>CONVERT(B18,"cm","m")</f>
        <v>5.0999999999999997E-2</v>
      </c>
      <c r="D18" s="5">
        <v>44</v>
      </c>
      <c r="E18" s="5">
        <f>CONVERT(D18,"cm","m")</f>
        <v>0.44</v>
      </c>
      <c r="F18" s="5">
        <v>1.1000000000000001</v>
      </c>
      <c r="G18" s="8">
        <f t="shared" ref="G18:G19" si="0">C18*E18*F18</f>
        <v>2.4684000000000001E-2</v>
      </c>
      <c r="H18" s="5">
        <v>4.37</v>
      </c>
      <c r="I18" s="9">
        <f t="shared" ref="I18:I19" si="1">CONVERT(H18,"s","hr")</f>
        <v>1.2138888888888889E-3</v>
      </c>
      <c r="J18" s="10">
        <f t="shared" ref="J18:J19" si="2">G18/I18</f>
        <v>20.334645308924486</v>
      </c>
    </row>
    <row r="19" spans="1:10" x14ac:dyDescent="0.25">
      <c r="A19" s="3" t="s">
        <v>10</v>
      </c>
      <c r="B19" s="5">
        <v>5.0999999999999996</v>
      </c>
      <c r="C19" s="5">
        <f>CONVERT(B19,"cm","m")</f>
        <v>5.0999999999999997E-2</v>
      </c>
      <c r="D19" s="5">
        <v>44</v>
      </c>
      <c r="E19" s="5">
        <f>CONVERT(D19,"cm","m")</f>
        <v>0.44</v>
      </c>
      <c r="F19" s="5">
        <v>1.1000000000000001</v>
      </c>
      <c r="G19" s="8">
        <f t="shared" si="0"/>
        <v>2.4684000000000001E-2</v>
      </c>
      <c r="H19" s="5">
        <v>5.28</v>
      </c>
      <c r="I19" s="9">
        <f t="shared" si="1"/>
        <v>1.4666666666666667E-3</v>
      </c>
      <c r="J19" s="10">
        <f t="shared" si="2"/>
        <v>16.830000000000002</v>
      </c>
    </row>
    <row r="20" spans="1:10" ht="32.25" x14ac:dyDescent="0.25">
      <c r="I20" s="14" t="s">
        <v>44</v>
      </c>
      <c r="J20" s="10">
        <f>AVERAGE(J17:J19)</f>
        <v>19.424034580409508</v>
      </c>
    </row>
    <row r="21" spans="1:10" x14ac:dyDescent="0.25">
      <c r="A21" s="15" t="s">
        <v>19</v>
      </c>
    </row>
    <row r="22" spans="1:10" ht="17.25" x14ac:dyDescent="0.25">
      <c r="A22" s="16" t="s">
        <v>20</v>
      </c>
      <c r="B22" s="3" t="s">
        <v>17</v>
      </c>
      <c r="C22" s="3" t="s">
        <v>11</v>
      </c>
      <c r="D22" s="3" t="s">
        <v>18</v>
      </c>
      <c r="E22" s="3" t="s">
        <v>12</v>
      </c>
      <c r="F22" s="3" t="s">
        <v>24</v>
      </c>
      <c r="G22" s="3" t="s">
        <v>26</v>
      </c>
      <c r="H22" s="3" t="s">
        <v>27</v>
      </c>
      <c r="I22" s="3" t="s">
        <v>29</v>
      </c>
    </row>
    <row r="23" spans="1:10" x14ac:dyDescent="0.25">
      <c r="A23" s="3" t="s">
        <v>21</v>
      </c>
      <c r="B23" s="5">
        <v>5.2</v>
      </c>
      <c r="C23" s="5">
        <f>B23*$F$8</f>
        <v>5.2000000000000005E-2</v>
      </c>
      <c r="D23" s="5">
        <v>43</v>
      </c>
      <c r="E23" s="5">
        <f>D23*$F$8</f>
        <v>0.43</v>
      </c>
      <c r="F23" s="8">
        <f>C23*E23</f>
        <v>2.2360000000000001E-2</v>
      </c>
      <c r="G23" s="5">
        <v>0.5</v>
      </c>
      <c r="H23" s="8">
        <f>G23*$F$9</f>
        <v>0.1524390243902439</v>
      </c>
      <c r="I23" s="10">
        <f>H23*F23*$F$10</f>
        <v>12.270731707317074</v>
      </c>
    </row>
    <row r="24" spans="1:10" x14ac:dyDescent="0.25">
      <c r="A24" s="3" t="s">
        <v>22</v>
      </c>
      <c r="B24" s="5">
        <v>6.5</v>
      </c>
      <c r="C24" s="5">
        <f>B24*$F$8</f>
        <v>6.5000000000000002E-2</v>
      </c>
      <c r="D24" s="5">
        <v>42</v>
      </c>
      <c r="E24" s="5">
        <f>D24*$F$8</f>
        <v>0.42</v>
      </c>
      <c r="F24" s="8">
        <f t="shared" ref="F24:F25" si="3">C24*E24</f>
        <v>2.7300000000000001E-2</v>
      </c>
      <c r="G24" s="5">
        <v>0.5</v>
      </c>
      <c r="H24" s="8">
        <f>G24*$F$9</f>
        <v>0.1524390243902439</v>
      </c>
      <c r="I24" s="10">
        <f>H24*F24*$F$10</f>
        <v>14.981707317073171</v>
      </c>
    </row>
    <row r="25" spans="1:10" x14ac:dyDescent="0.25">
      <c r="A25" s="3" t="s">
        <v>23</v>
      </c>
      <c r="B25" s="5">
        <v>5.2</v>
      </c>
      <c r="C25" s="5">
        <f>B25*$F$8</f>
        <v>5.2000000000000005E-2</v>
      </c>
      <c r="D25" s="5">
        <v>43</v>
      </c>
      <c r="E25" s="5">
        <f>D25*$F$8</f>
        <v>0.43</v>
      </c>
      <c r="F25" s="8">
        <f t="shared" si="3"/>
        <v>2.2360000000000001E-2</v>
      </c>
      <c r="G25" s="5">
        <v>0.5</v>
      </c>
      <c r="H25" s="8">
        <f>G25*$F$9</f>
        <v>0.1524390243902439</v>
      </c>
      <c r="I25" s="10">
        <f>H25*F25*$F$10</f>
        <v>12.270731707317074</v>
      </c>
    </row>
    <row r="26" spans="1:10" ht="32.25" x14ac:dyDescent="0.25">
      <c r="H26" s="14" t="s">
        <v>44</v>
      </c>
      <c r="I26" s="10">
        <f>AVERAGE(I23:I25)</f>
        <v>13.174390243902439</v>
      </c>
    </row>
    <row r="28" spans="1:10" x14ac:dyDescent="0.25">
      <c r="A28" s="15" t="s">
        <v>31</v>
      </c>
    </row>
    <row r="29" spans="1:10" ht="17.25" x14ac:dyDescent="0.25">
      <c r="A29" s="15" t="s">
        <v>32</v>
      </c>
      <c r="B29" s="3" t="s">
        <v>33</v>
      </c>
      <c r="C29" s="3" t="s">
        <v>34</v>
      </c>
      <c r="D29" s="3" t="s">
        <v>15</v>
      </c>
      <c r="E29" s="3" t="s">
        <v>35</v>
      </c>
      <c r="F29" s="3" t="s">
        <v>29</v>
      </c>
    </row>
    <row r="30" spans="1:10" x14ac:dyDescent="0.25">
      <c r="A30" s="3" t="s">
        <v>8</v>
      </c>
      <c r="B30" s="5">
        <v>5</v>
      </c>
      <c r="C30" s="8">
        <f>B30*$F$11</f>
        <v>1.8927062671289914E-2</v>
      </c>
      <c r="D30" s="5">
        <v>19</v>
      </c>
      <c r="E30" s="9">
        <f>D30*(1/$F$10)</f>
        <v>5.2777777777777779E-3</v>
      </c>
      <c r="F30" s="10">
        <f>C30/E30</f>
        <v>3.5861802956128259</v>
      </c>
    </row>
    <row r="31" spans="1:10" x14ac:dyDescent="0.25">
      <c r="A31" s="3" t="s">
        <v>22</v>
      </c>
      <c r="B31" s="5">
        <v>5</v>
      </c>
      <c r="C31" s="8">
        <f>B31*$F$11</f>
        <v>1.8927062671289914E-2</v>
      </c>
      <c r="D31" s="5">
        <v>17.59</v>
      </c>
      <c r="E31" s="9">
        <f>D31*(1/$F$10)</f>
        <v>4.886111111111111E-3</v>
      </c>
      <c r="F31" s="10">
        <f t="shared" ref="F31:F32" si="4">C31/E31</f>
        <v>3.8736455722935585</v>
      </c>
    </row>
    <row r="32" spans="1:10" x14ac:dyDescent="0.25">
      <c r="A32" s="3" t="s">
        <v>23</v>
      </c>
      <c r="B32" s="5">
        <v>5</v>
      </c>
      <c r="C32" s="8">
        <f>B32*$F$11</f>
        <v>1.8927062671289914E-2</v>
      </c>
      <c r="D32" s="5">
        <v>17.34</v>
      </c>
      <c r="E32" s="9">
        <f>D32*(1/$F$10)</f>
        <v>4.816666666666667E-3</v>
      </c>
      <c r="F32" s="10">
        <f t="shared" si="4"/>
        <v>3.9294939801985977</v>
      </c>
    </row>
    <row r="33" spans="1:6" ht="32.25" x14ac:dyDescent="0.25">
      <c r="E33" s="14" t="s">
        <v>45</v>
      </c>
      <c r="F33" s="10">
        <f>AVERAGE(F30:F32)</f>
        <v>3.7964399493683274</v>
      </c>
    </row>
    <row r="37" spans="1:6" ht="32.25" x14ac:dyDescent="0.25">
      <c r="A37" s="14" t="s">
        <v>42</v>
      </c>
      <c r="B37" s="10">
        <f>((J20+I26)/2)</f>
        <v>16.299212412155974</v>
      </c>
    </row>
    <row r="38" spans="1:6" ht="32.25" x14ac:dyDescent="0.25">
      <c r="A38" s="14" t="s">
        <v>46</v>
      </c>
      <c r="B38" s="10">
        <f>F33+B11*(1/F12)*B9</f>
        <v>4.001898138062483</v>
      </c>
    </row>
    <row r="39" spans="1:6" ht="32.25" x14ac:dyDescent="0.25">
      <c r="A39" s="14" t="s">
        <v>47</v>
      </c>
      <c r="B39" s="10">
        <f>B37-B38</f>
        <v>12.297314274093491</v>
      </c>
    </row>
    <row r="40" spans="1:6" ht="30" x14ac:dyDescent="0.25">
      <c r="A40" s="14" t="s">
        <v>49</v>
      </c>
      <c r="B40" s="10">
        <f>(B39/B9)*(1/F8)</f>
        <v>0.15371642842616864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tabSelected="1" topLeftCell="A18" workbookViewId="0">
      <selection activeCell="A5" sqref="A5"/>
    </sheetView>
  </sheetViews>
  <sheetFormatPr defaultRowHeight="15" x14ac:dyDescent="0.25"/>
  <cols>
    <col min="1" max="1" width="19.42578125" customWidth="1"/>
    <col min="2" max="2" width="19.5703125" customWidth="1"/>
    <col min="3" max="3" width="18.5703125" customWidth="1"/>
    <col min="4" max="4" width="12.140625" customWidth="1"/>
    <col min="5" max="5" width="18.42578125" customWidth="1"/>
    <col min="6" max="6" width="15.7109375" customWidth="1"/>
    <col min="7" max="7" width="16.7109375" customWidth="1"/>
    <col min="8" max="8" width="19.7109375" customWidth="1"/>
    <col min="9" max="9" width="18.5703125" customWidth="1"/>
    <col min="10" max="10" width="15.5703125" customWidth="1"/>
    <col min="11" max="11" width="19.42578125" customWidth="1"/>
    <col min="12" max="12" width="17.7109375" customWidth="1"/>
  </cols>
  <sheetData>
    <row r="2" spans="1:12" x14ac:dyDescent="0.25">
      <c r="A2" s="17" t="s">
        <v>0</v>
      </c>
    </row>
    <row r="3" spans="1:12" x14ac:dyDescent="0.25">
      <c r="A3" s="17" t="s">
        <v>1</v>
      </c>
    </row>
    <row r="4" spans="1:12" x14ac:dyDescent="0.25">
      <c r="A4" s="17" t="s">
        <v>2</v>
      </c>
    </row>
    <row r="5" spans="1:12" x14ac:dyDescent="0.25">
      <c r="A5" s="17" t="s">
        <v>50</v>
      </c>
      <c r="E5" s="12" t="s">
        <v>38</v>
      </c>
    </row>
    <row r="6" spans="1:12" x14ac:dyDescent="0.25">
      <c r="E6" s="3" t="s">
        <v>37</v>
      </c>
      <c r="F6" s="6">
        <v>39.369999999999997</v>
      </c>
    </row>
    <row r="7" spans="1:12" x14ac:dyDescent="0.25">
      <c r="A7" s="12" t="s">
        <v>3</v>
      </c>
      <c r="E7" s="11" t="s">
        <v>4</v>
      </c>
      <c r="F7" s="6">
        <v>1000</v>
      </c>
    </row>
    <row r="8" spans="1:12" ht="17.25" x14ac:dyDescent="0.25">
      <c r="A8" s="13" t="s">
        <v>5</v>
      </c>
      <c r="B8" s="4">
        <v>8.0000000000000002E-3</v>
      </c>
      <c r="C8" s="1"/>
      <c r="E8" s="11" t="s">
        <v>25</v>
      </c>
      <c r="F8" s="6">
        <v>0.01</v>
      </c>
    </row>
    <row r="9" spans="1:12" ht="17.25" x14ac:dyDescent="0.25">
      <c r="A9" s="3" t="s">
        <v>43</v>
      </c>
      <c r="B9" s="5">
        <f>B8*$F$7*$F$7</f>
        <v>8000</v>
      </c>
      <c r="E9" s="11" t="s">
        <v>28</v>
      </c>
      <c r="F9" s="7">
        <f>1/3.28</f>
        <v>0.3048780487804878</v>
      </c>
    </row>
    <row r="10" spans="1:12" ht="30" x14ac:dyDescent="0.25">
      <c r="A10" s="14" t="s">
        <v>39</v>
      </c>
      <c r="B10" s="5">
        <v>1.04</v>
      </c>
      <c r="E10" s="11" t="s">
        <v>30</v>
      </c>
      <c r="F10" s="6">
        <v>3600</v>
      </c>
    </row>
    <row r="11" spans="1:12" ht="30" x14ac:dyDescent="0.25">
      <c r="A11" s="14" t="s">
        <v>40</v>
      </c>
      <c r="B11" s="5">
        <f>0.7*$B$10*(1/$F$6)</f>
        <v>1.8491236982473968E-2</v>
      </c>
      <c r="E11" s="11" t="s">
        <v>36</v>
      </c>
      <c r="F11" s="6">
        <f>1/264.172</f>
        <v>3.7854125342579831E-3</v>
      </c>
    </row>
    <row r="12" spans="1:12" x14ac:dyDescent="0.25">
      <c r="E12" s="18" t="s">
        <v>41</v>
      </c>
      <c r="F12" s="19">
        <v>720</v>
      </c>
    </row>
    <row r="14" spans="1:12" x14ac:dyDescent="0.25">
      <c r="A14" s="15" t="s">
        <v>6</v>
      </c>
      <c r="B14" s="2"/>
      <c r="C14" s="2"/>
      <c r="D14" s="2"/>
      <c r="E14" s="2"/>
      <c r="F14" s="2"/>
      <c r="G14" s="2"/>
      <c r="H14" s="2"/>
      <c r="I14" s="2"/>
      <c r="J14" s="2"/>
      <c r="K14" s="2"/>
      <c r="L14" s="2"/>
    </row>
    <row r="15" spans="1:12" ht="17.25" x14ac:dyDescent="0.25">
      <c r="A15" s="15" t="s">
        <v>7</v>
      </c>
      <c r="B15" s="3" t="s">
        <v>17</v>
      </c>
      <c r="C15" s="3" t="s">
        <v>11</v>
      </c>
      <c r="D15" s="3" t="s">
        <v>18</v>
      </c>
      <c r="E15" s="3" t="s">
        <v>12</v>
      </c>
      <c r="F15" s="3" t="s">
        <v>13</v>
      </c>
      <c r="G15" s="3" t="s">
        <v>14</v>
      </c>
      <c r="H15" s="3" t="s">
        <v>15</v>
      </c>
      <c r="I15" s="3" t="s">
        <v>16</v>
      </c>
      <c r="J15" s="3" t="s">
        <v>29</v>
      </c>
    </row>
    <row r="16" spans="1:12" x14ac:dyDescent="0.25">
      <c r="A16" s="3" t="s">
        <v>8</v>
      </c>
      <c r="B16" s="5">
        <v>5.0999999999999996</v>
      </c>
      <c r="C16" s="5">
        <f>CONVERT(B16,"cm","m")</f>
        <v>5.0999999999999997E-2</v>
      </c>
      <c r="D16" s="5">
        <v>44</v>
      </c>
      <c r="E16" s="5">
        <f>CONVERT(D16,"cm","m")</f>
        <v>0.44</v>
      </c>
      <c r="F16" s="5">
        <f>(1.1)*1.1</f>
        <v>1.2100000000000002</v>
      </c>
      <c r="G16" s="8">
        <f>C16*E16*F16</f>
        <v>2.7152400000000004E-2</v>
      </c>
      <c r="H16" s="5">
        <v>4.21</v>
      </c>
      <c r="I16" s="9">
        <f>CONVERT(H16,"s","hr")</f>
        <v>1.1694444444444445E-3</v>
      </c>
      <c r="J16" s="10">
        <f>G16/I16</f>
        <v>23.218204275534443</v>
      </c>
    </row>
    <row r="17" spans="1:10" x14ac:dyDescent="0.25">
      <c r="A17" s="3" t="s">
        <v>9</v>
      </c>
      <c r="B17" s="5">
        <v>5.0999999999999996</v>
      </c>
      <c r="C17" s="5">
        <f>CONVERT(B17,"cm","m")</f>
        <v>5.0999999999999997E-2</v>
      </c>
      <c r="D17" s="5">
        <v>44</v>
      </c>
      <c r="E17" s="5">
        <f>CONVERT(D17,"cm","m")</f>
        <v>0.44</v>
      </c>
      <c r="F17" s="5">
        <f>1.1*1.1</f>
        <v>1.2100000000000002</v>
      </c>
      <c r="G17" s="8">
        <f t="shared" ref="G17:G18" si="0">C17*E17*F17</f>
        <v>2.7152400000000004E-2</v>
      </c>
      <c r="H17" s="5">
        <v>4.37</v>
      </c>
      <c r="I17" s="9">
        <f t="shared" ref="I17:I18" si="1">CONVERT(H17,"s","hr")</f>
        <v>1.2138888888888889E-3</v>
      </c>
      <c r="J17" s="10">
        <f t="shared" ref="J17:J18" si="2">G17/I17</f>
        <v>22.368109839816935</v>
      </c>
    </row>
    <row r="18" spans="1:10" x14ac:dyDescent="0.25">
      <c r="A18" s="3" t="s">
        <v>10</v>
      </c>
      <c r="B18" s="5">
        <v>5.0999999999999996</v>
      </c>
      <c r="C18" s="5">
        <f>CONVERT(B18,"cm","m")</f>
        <v>5.0999999999999997E-2</v>
      </c>
      <c r="D18" s="5">
        <v>44</v>
      </c>
      <c r="E18" s="5">
        <f>CONVERT(D18,"cm","m")</f>
        <v>0.44</v>
      </c>
      <c r="F18" s="5">
        <f>1.1*1.1</f>
        <v>1.2100000000000002</v>
      </c>
      <c r="G18" s="8">
        <f t="shared" si="0"/>
        <v>2.7152400000000004E-2</v>
      </c>
      <c r="H18" s="5">
        <v>5.28</v>
      </c>
      <c r="I18" s="9">
        <f t="shared" si="1"/>
        <v>1.4666666666666667E-3</v>
      </c>
      <c r="J18" s="10">
        <f t="shared" si="2"/>
        <v>18.513000000000002</v>
      </c>
    </row>
    <row r="19" spans="1:10" ht="32.25" x14ac:dyDescent="0.25">
      <c r="I19" s="14" t="s">
        <v>44</v>
      </c>
      <c r="J19" s="10">
        <f>AVERAGE(J16:J18)</f>
        <v>21.366438038450458</v>
      </c>
    </row>
    <row r="20" spans="1:10" x14ac:dyDescent="0.25">
      <c r="A20" s="15" t="s">
        <v>19</v>
      </c>
    </row>
    <row r="21" spans="1:10" ht="17.25" x14ac:dyDescent="0.25">
      <c r="A21" s="16" t="s">
        <v>20</v>
      </c>
      <c r="B21" s="3" t="s">
        <v>17</v>
      </c>
      <c r="C21" s="3" t="s">
        <v>11</v>
      </c>
      <c r="D21" s="3" t="s">
        <v>18</v>
      </c>
      <c r="E21" s="3" t="s">
        <v>12</v>
      </c>
      <c r="F21" s="3" t="s">
        <v>24</v>
      </c>
      <c r="G21" s="3" t="s">
        <v>26</v>
      </c>
      <c r="H21" s="3" t="s">
        <v>27</v>
      </c>
      <c r="I21" s="3" t="s">
        <v>29</v>
      </c>
    </row>
    <row r="22" spans="1:10" x14ac:dyDescent="0.25">
      <c r="A22" s="3" t="s">
        <v>21</v>
      </c>
      <c r="B22" s="5">
        <v>5.2</v>
      </c>
      <c r="C22" s="5">
        <f>B22*$F$8</f>
        <v>5.2000000000000005E-2</v>
      </c>
      <c r="D22" s="5">
        <v>43</v>
      </c>
      <c r="E22" s="5">
        <f>D22*$F$8</f>
        <v>0.43</v>
      </c>
      <c r="F22" s="8">
        <f>C22*E22</f>
        <v>2.2360000000000001E-2</v>
      </c>
      <c r="G22" s="5">
        <v>0.5</v>
      </c>
      <c r="H22" s="8">
        <f>G22*$F$9</f>
        <v>0.1524390243902439</v>
      </c>
      <c r="I22" s="10">
        <f>H22*F22*$F$10</f>
        <v>12.270731707317074</v>
      </c>
    </row>
    <row r="23" spans="1:10" x14ac:dyDescent="0.25">
      <c r="A23" s="3" t="s">
        <v>22</v>
      </c>
      <c r="B23" s="5">
        <v>6.5</v>
      </c>
      <c r="C23" s="5">
        <f>B23*$F$8</f>
        <v>6.5000000000000002E-2</v>
      </c>
      <c r="D23" s="5">
        <v>42</v>
      </c>
      <c r="E23" s="5">
        <f>D23*$F$8</f>
        <v>0.42</v>
      </c>
      <c r="F23" s="8">
        <f t="shared" ref="F23:F24" si="3">C23*E23</f>
        <v>2.7300000000000001E-2</v>
      </c>
      <c r="G23" s="5">
        <v>0.5</v>
      </c>
      <c r="H23" s="8">
        <f>G23*$F$9</f>
        <v>0.1524390243902439</v>
      </c>
      <c r="I23" s="10">
        <f>H23*F23*$F$10</f>
        <v>14.981707317073171</v>
      </c>
    </row>
    <row r="24" spans="1:10" x14ac:dyDescent="0.25">
      <c r="A24" s="3" t="s">
        <v>23</v>
      </c>
      <c r="B24" s="5">
        <v>5.2</v>
      </c>
      <c r="C24" s="5">
        <f>B24*$F$8</f>
        <v>5.2000000000000005E-2</v>
      </c>
      <c r="D24" s="5">
        <v>43</v>
      </c>
      <c r="E24" s="5">
        <f>D24*$F$8</f>
        <v>0.43</v>
      </c>
      <c r="F24" s="8">
        <f t="shared" si="3"/>
        <v>2.2360000000000001E-2</v>
      </c>
      <c r="G24" s="5">
        <v>0.5</v>
      </c>
      <c r="H24" s="8">
        <f>G24*$F$9</f>
        <v>0.1524390243902439</v>
      </c>
      <c r="I24" s="10">
        <f>H24*F24*$F$10</f>
        <v>12.270731707317074</v>
      </c>
    </row>
    <row r="25" spans="1:10" ht="32.25" x14ac:dyDescent="0.25">
      <c r="H25" s="14" t="s">
        <v>44</v>
      </c>
      <c r="I25" s="10">
        <f>AVERAGE(I22:I24)</f>
        <v>13.174390243902439</v>
      </c>
    </row>
    <row r="27" spans="1:10" x14ac:dyDescent="0.25">
      <c r="A27" s="15" t="s">
        <v>31</v>
      </c>
    </row>
    <row r="28" spans="1:10" ht="17.25" x14ac:dyDescent="0.25">
      <c r="A28" s="15" t="s">
        <v>32</v>
      </c>
      <c r="B28" s="3" t="s">
        <v>33</v>
      </c>
      <c r="C28" s="3" t="s">
        <v>34</v>
      </c>
      <c r="D28" s="3" t="s">
        <v>15</v>
      </c>
      <c r="E28" s="3" t="s">
        <v>35</v>
      </c>
      <c r="F28" s="3" t="s">
        <v>29</v>
      </c>
    </row>
    <row r="29" spans="1:10" x14ac:dyDescent="0.25">
      <c r="A29" s="3" t="s">
        <v>8</v>
      </c>
      <c r="B29" s="5">
        <f>1.1*5</f>
        <v>5.5</v>
      </c>
      <c r="C29" s="8">
        <f>B29*$F$11</f>
        <v>2.0819768938418907E-2</v>
      </c>
      <c r="D29" s="5">
        <v>19</v>
      </c>
      <c r="E29" s="9">
        <f>D29*(1/$F$10)</f>
        <v>5.2777777777777779E-3</v>
      </c>
      <c r="F29" s="10">
        <f>C29/E29</f>
        <v>3.9447983251741086</v>
      </c>
    </row>
    <row r="30" spans="1:10" x14ac:dyDescent="0.25">
      <c r="A30" s="3" t="s">
        <v>22</v>
      </c>
      <c r="B30" s="5">
        <f>1.1*5</f>
        <v>5.5</v>
      </c>
      <c r="C30" s="8">
        <f>B30*$F$11</f>
        <v>2.0819768938418907E-2</v>
      </c>
      <c r="D30" s="5">
        <v>17.59</v>
      </c>
      <c r="E30" s="9">
        <f>D30*(1/$F$10)</f>
        <v>4.886111111111111E-3</v>
      </c>
      <c r="F30" s="10">
        <f t="shared" ref="F30:F31" si="4">C30/E30</f>
        <v>4.2610101295229148</v>
      </c>
    </row>
    <row r="31" spans="1:10" x14ac:dyDescent="0.25">
      <c r="A31" s="3" t="s">
        <v>23</v>
      </c>
      <c r="B31" s="5">
        <f>1.1*5</f>
        <v>5.5</v>
      </c>
      <c r="C31" s="8">
        <f>B31*$F$11</f>
        <v>2.0819768938418907E-2</v>
      </c>
      <c r="D31" s="5">
        <v>17.34</v>
      </c>
      <c r="E31" s="9">
        <f>D31*(1/$F$10)</f>
        <v>4.816666666666667E-3</v>
      </c>
      <c r="F31" s="10">
        <f t="shared" si="4"/>
        <v>4.3224433782184581</v>
      </c>
    </row>
    <row r="32" spans="1:10" ht="32.25" x14ac:dyDescent="0.25">
      <c r="E32" s="14" t="s">
        <v>45</v>
      </c>
      <c r="F32" s="10">
        <f>AVERAGE(F29:F31)</f>
        <v>4.1760839443051614</v>
      </c>
    </row>
    <row r="36" spans="1:2" ht="32.25" x14ac:dyDescent="0.25">
      <c r="A36" s="14" t="s">
        <v>42</v>
      </c>
      <c r="B36" s="10">
        <f>((J19+I25)/2)</f>
        <v>17.270414141176449</v>
      </c>
    </row>
    <row r="37" spans="1:2" ht="32.25" x14ac:dyDescent="0.25">
      <c r="A37" s="14" t="s">
        <v>46</v>
      </c>
      <c r="B37" s="10">
        <f>F32+B11*(1/F12)*B9</f>
        <v>4.3815421329993169</v>
      </c>
    </row>
    <row r="38" spans="1:2" ht="32.25" x14ac:dyDescent="0.25">
      <c r="A38" s="14" t="s">
        <v>47</v>
      </c>
      <c r="B38" s="10">
        <f>B36-B37</f>
        <v>12.888872008177131</v>
      </c>
    </row>
    <row r="39" spans="1:2" ht="30" x14ac:dyDescent="0.25">
      <c r="A39" s="14" t="s">
        <v>49</v>
      </c>
      <c r="B39" s="10">
        <f>(B38/B9)*(1/F8)</f>
        <v>0.16111090010221416</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Assumptions</vt:lpstr>
      <vt:lpstr>Data Analysis</vt:lpstr>
      <vt:lpstr>Extra Credit</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klb1220</dc:creator>
  <cp:lastModifiedBy>Kelsey Burrell</cp:lastModifiedBy>
  <dcterms:created xsi:type="dcterms:W3CDTF">2016-11-04T16:46:04Z</dcterms:created>
  <dcterms:modified xsi:type="dcterms:W3CDTF">2016-11-11T04:13:42Z</dcterms:modified>
</cp:coreProperties>
</file>