
<file path=[Content_Types].xml><?xml version="1.0" encoding="utf-8"?>
<Types xmlns="http://schemas.openxmlformats.org/package/2006/content-types">
  <Default Extension="xml" ContentType="application/xml"/>
  <Default Extension="rels" ContentType="application/vnd.openxmlformats-package.relationships+xml"/>
  <Default Extension="jpe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chartsheets/sheet1.xml" ContentType="application/vnd.openxmlformats-officedocument.spreadsheetml.chartsheet+xml"/>
  <Override PartName="/xl/chartsheets/sheet2.xml" ContentType="application/vnd.openxmlformats-officedocument.spreadsheetml.chart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4" Type="http://schemas.openxmlformats.org/officeDocument/2006/relationships/extended-properties" Target="docProps/app.xml"/><Relationship Id="rId1" Type="http://schemas.openxmlformats.org/officeDocument/2006/relationships/officeDocument" Target="xl/workbook.xml"/><Relationship Id="rId2" Type="http://schemas.openxmlformats.org/package/2006/relationships/metadata/thumbnail" Target="docProps/thumbnail.jpeg"/></Relationships>
</file>

<file path=xl/workbook.xml><?xml version="1.0" encoding="utf-8"?>
<workbook xmlns="http://schemas.openxmlformats.org/spreadsheetml/2006/main" xmlns:r="http://schemas.openxmlformats.org/officeDocument/2006/relationships">
  <fileVersion appName="xl" lastEdited="5" lowestEdited="5" rupBuild="22202"/>
  <workbookPr showInkAnnotation="0" autoCompressPictures="0"/>
  <bookViews>
    <workbookView xWindow="0" yWindow="0" windowWidth="25600" windowHeight="15540" tabRatio="500"/>
  </bookViews>
  <sheets>
    <sheet name="Electrolyzer Analysis" sheetId="1" r:id="rId1"/>
    <sheet name="Fuel Cell Analysis" sheetId="7" r:id="rId2"/>
    <sheet name="Electrolyzer Plot" sheetId="6" r:id="rId3"/>
    <sheet name="Fuel Cell Plot" sheetId="8" r:id="rId4"/>
    <sheet name="Q&amp;A" sheetId="5" r:id="rId5"/>
  </sheets>
  <calcPr calcId="140000" concurrentCalc="0"/>
  <extLst>
    <ext xmlns:mx="http://schemas.microsoft.com/office/mac/excel/2008/main" uri="{7523E5D3-25F3-A5E0-1632-64F254C22452}">
      <mx:ArchID Flags="2"/>
    </ext>
  </extLst>
</workbook>
</file>

<file path=xl/calcChain.xml><?xml version="1.0" encoding="utf-8"?>
<calcChain xmlns="http://schemas.openxmlformats.org/spreadsheetml/2006/main">
  <c r="G10" i="7" l="1"/>
  <c r="H18" i="7"/>
  <c r="B39" i="1"/>
  <c r="I17" i="1"/>
  <c r="I18" i="1"/>
  <c r="I19" i="1"/>
  <c r="I20" i="1"/>
  <c r="I21" i="1"/>
  <c r="I22" i="1"/>
  <c r="I25" i="1"/>
  <c r="I26" i="1"/>
  <c r="I27" i="1"/>
  <c r="I28" i="1"/>
  <c r="I29" i="1"/>
  <c r="I30" i="1"/>
  <c r="I31" i="1"/>
  <c r="I34" i="1"/>
  <c r="I35" i="1"/>
  <c r="I36" i="1"/>
  <c r="I37" i="1"/>
  <c r="I16" i="1"/>
  <c r="B35" i="7"/>
  <c r="B34" i="7"/>
  <c r="B33" i="7"/>
  <c r="B32" i="7"/>
  <c r="J11" i="7"/>
  <c r="J12" i="7"/>
  <c r="J13" i="7"/>
  <c r="J14" i="7"/>
  <c r="J18" i="7"/>
  <c r="J19" i="7"/>
  <c r="J20" i="7"/>
  <c r="J21" i="7"/>
  <c r="J22" i="7"/>
  <c r="J23" i="7"/>
  <c r="J26" i="7"/>
  <c r="J27" i="7"/>
  <c r="J28" i="7"/>
  <c r="J29" i="7"/>
  <c r="J30" i="7"/>
  <c r="J10" i="7"/>
  <c r="H15" i="7"/>
  <c r="I15" i="7"/>
  <c r="I11" i="7"/>
  <c r="I12" i="7"/>
  <c r="I13" i="7"/>
  <c r="I14" i="7"/>
  <c r="I18" i="7"/>
  <c r="I19" i="7"/>
  <c r="I20" i="7"/>
  <c r="I21" i="7"/>
  <c r="I22" i="7"/>
  <c r="I23" i="7"/>
  <c r="I26" i="7"/>
  <c r="I27" i="7"/>
  <c r="I28" i="7"/>
  <c r="I29" i="7"/>
  <c r="I30" i="7"/>
  <c r="I10" i="7"/>
  <c r="H11" i="7"/>
  <c r="H12" i="7"/>
  <c r="H13" i="7"/>
  <c r="H14" i="7"/>
  <c r="H19" i="7"/>
  <c r="H20" i="7"/>
  <c r="H21" i="7"/>
  <c r="H22" i="7"/>
  <c r="H23" i="7"/>
  <c r="H26" i="7"/>
  <c r="H27" i="7"/>
  <c r="H28" i="7"/>
  <c r="H29" i="7"/>
  <c r="H30" i="7"/>
  <c r="H10" i="7"/>
  <c r="G11" i="7"/>
  <c r="G12" i="7"/>
  <c r="G13" i="7"/>
  <c r="G14" i="7"/>
  <c r="G15" i="7"/>
  <c r="G18" i="7"/>
  <c r="G19" i="7"/>
  <c r="G20" i="7"/>
  <c r="G21" i="7"/>
  <c r="G22" i="7"/>
  <c r="G23" i="7"/>
  <c r="G26" i="7"/>
  <c r="G27" i="7"/>
  <c r="G28" i="7"/>
  <c r="G29" i="7"/>
  <c r="G30" i="7"/>
  <c r="F11" i="7"/>
  <c r="F12" i="7"/>
  <c r="F13" i="7"/>
  <c r="F14" i="7"/>
  <c r="F15" i="7"/>
  <c r="F18" i="7"/>
  <c r="F19" i="7"/>
  <c r="F20" i="7"/>
  <c r="F21" i="7"/>
  <c r="F22" i="7"/>
  <c r="F23" i="7"/>
  <c r="F26" i="7"/>
  <c r="F27" i="7"/>
  <c r="F28" i="7"/>
  <c r="F29" i="7"/>
  <c r="F30" i="7"/>
  <c r="F10" i="7"/>
  <c r="C10" i="7"/>
  <c r="C11" i="7"/>
  <c r="C12" i="7"/>
  <c r="C13" i="7"/>
  <c r="C14" i="7"/>
  <c r="C15" i="7"/>
  <c r="C17" i="7"/>
  <c r="C18" i="7"/>
  <c r="C19" i="7"/>
  <c r="C20" i="7"/>
  <c r="C21" i="7"/>
  <c r="C22" i="7"/>
  <c r="C23" i="7"/>
  <c r="C25" i="7"/>
  <c r="C26" i="7"/>
  <c r="C27" i="7"/>
  <c r="C28" i="7"/>
  <c r="C29" i="7"/>
  <c r="C30" i="7"/>
  <c r="C9" i="7"/>
  <c r="B40" i="1"/>
  <c r="B41" i="1"/>
  <c r="B42" i="1"/>
  <c r="G15" i="1"/>
  <c r="G17" i="1"/>
  <c r="G18" i="1"/>
  <c r="G19" i="1"/>
  <c r="G20" i="1"/>
  <c r="G21" i="1"/>
  <c r="G22" i="1"/>
  <c r="G25" i="1"/>
  <c r="G26" i="1"/>
  <c r="G27" i="1"/>
  <c r="G28" i="1"/>
  <c r="G29" i="1"/>
  <c r="G30" i="1"/>
  <c r="G31" i="1"/>
  <c r="G34" i="1"/>
  <c r="G35" i="1"/>
  <c r="G36" i="1"/>
  <c r="G37" i="1"/>
  <c r="G16" i="1"/>
  <c r="F17" i="1"/>
  <c r="F18" i="1"/>
  <c r="F19" i="1"/>
  <c r="F20" i="1"/>
  <c r="F21" i="1"/>
  <c r="F22" i="1"/>
  <c r="F25" i="1"/>
  <c r="F26" i="1"/>
  <c r="F27" i="1"/>
  <c r="F28" i="1"/>
  <c r="F29" i="1"/>
  <c r="F30" i="1"/>
  <c r="F31" i="1"/>
  <c r="F34" i="1"/>
  <c r="F35" i="1"/>
  <c r="F36" i="1"/>
  <c r="F37" i="1"/>
  <c r="F16" i="1"/>
  <c r="F15" i="1"/>
  <c r="C16" i="1"/>
  <c r="C17" i="1"/>
  <c r="C18" i="1"/>
  <c r="C19" i="1"/>
  <c r="C20" i="1"/>
  <c r="C21" i="1"/>
  <c r="C22" i="1"/>
  <c r="C24" i="1"/>
  <c r="C25" i="1"/>
  <c r="C26" i="1"/>
  <c r="C27" i="1"/>
  <c r="C28" i="1"/>
  <c r="C29" i="1"/>
  <c r="C30" i="1"/>
  <c r="C31" i="1"/>
  <c r="C33" i="1"/>
  <c r="C34" i="1"/>
  <c r="C35" i="1"/>
  <c r="C36" i="1"/>
  <c r="C37" i="1"/>
  <c r="C15" i="1"/>
  <c r="B15" i="1"/>
  <c r="H16" i="1"/>
  <c r="H25" i="1"/>
  <c r="H26" i="1"/>
  <c r="H27" i="1"/>
  <c r="H28" i="1"/>
  <c r="H29" i="1"/>
  <c r="H30" i="1"/>
  <c r="H31" i="1"/>
  <c r="H34" i="1"/>
  <c r="H35" i="1"/>
  <c r="H36" i="1"/>
  <c r="H37" i="1"/>
  <c r="H17" i="1"/>
  <c r="H18" i="1"/>
  <c r="H19" i="1"/>
  <c r="H20" i="1"/>
  <c r="H21" i="1"/>
  <c r="H22" i="1"/>
</calcChain>
</file>

<file path=xl/sharedStrings.xml><?xml version="1.0" encoding="utf-8"?>
<sst xmlns="http://schemas.openxmlformats.org/spreadsheetml/2006/main" count="93" uniqueCount="55">
  <si>
    <t>Christian Cota</t>
  </si>
  <si>
    <t>Name</t>
  </si>
  <si>
    <t>Class</t>
  </si>
  <si>
    <t>Date</t>
  </si>
  <si>
    <t>Lab Section</t>
  </si>
  <si>
    <t>Engineering 115</t>
  </si>
  <si>
    <t>Friday 11-2</t>
  </si>
  <si>
    <t>Pressure [Atm]</t>
  </si>
  <si>
    <t>Temperature [k]</t>
  </si>
  <si>
    <t>Ideal gas constant [(L*Atm)/(Mol*K)</t>
  </si>
  <si>
    <t>Input Parameters:</t>
  </si>
  <si>
    <t>Raw Data:</t>
  </si>
  <si>
    <t>Time [Sec]</t>
  </si>
  <si>
    <t>H2 Vol [ml]</t>
  </si>
  <si>
    <t>Voltage [V]</t>
  </si>
  <si>
    <t>Current [A]</t>
  </si>
  <si>
    <t>Trial 1</t>
  </si>
  <si>
    <t>-</t>
  </si>
  <si>
    <t>Trial 2</t>
  </si>
  <si>
    <t>Trial 3</t>
  </si>
  <si>
    <t>Calculations:</t>
  </si>
  <si>
    <t>Chemical Energy Out [J]</t>
  </si>
  <si>
    <t>Electrical Energy In [J]</t>
  </si>
  <si>
    <t>Average Efficiency:</t>
  </si>
  <si>
    <t>Mol H2</t>
  </si>
  <si>
    <t>H2 Vol [L]</t>
  </si>
  <si>
    <t>Efficiency [%]</t>
  </si>
  <si>
    <t>Gibbs Free Energy [kj/mol]</t>
  </si>
  <si>
    <t>Results:</t>
  </si>
  <si>
    <t>Time (sec)</t>
  </si>
  <si>
    <t>H2 Vol (ml)</t>
  </si>
  <si>
    <t>Voltage (V)</t>
  </si>
  <si>
    <t>Current (A)</t>
  </si>
  <si>
    <t>H2 Vol (L)</t>
  </si>
  <si>
    <t>Power (W)</t>
  </si>
  <si>
    <t>Electrical Energy Out[J]</t>
  </si>
  <si>
    <t>Mols of H2</t>
  </si>
  <si>
    <t>Chemical Energy [J]</t>
  </si>
  <si>
    <t>Gibbs Free Energy [j/mol]</t>
  </si>
  <si>
    <t>Fuel Cell Efficiency</t>
  </si>
  <si>
    <t>Average Efficiency Trial 1</t>
  </si>
  <si>
    <t>Average Efficiency Trial 2</t>
  </si>
  <si>
    <t>Average Efficiency Trial 3</t>
  </si>
  <si>
    <t>Overall Average Efficiency:</t>
  </si>
  <si>
    <t>Wire To Wire Efficiency:</t>
  </si>
  <si>
    <t>1. What is the average efficiency of your fuel cell? What is the average efficiency of your
electrolyzer? What is the “wire to wire” efficiency of this energy storage system, from
electricity in to electricity out?</t>
  </si>
  <si>
    <t>The fuel cell had an average efficiency of 43.54%. The Electrolyzer had an efficiency of 11.6%. The Wire to Wire efficiency of this system was 5.05%.</t>
  </si>
  <si>
    <t>2. Research charge/discharge cycle efficiency for a battery and compare this with the
electrolyzer/fuel cell system. With this in mind, what arguments might there be for
choosing a fuel cell vehicle over a battery electric vehicle?</t>
  </si>
  <si>
    <t>Batteries can be easily damaged and lose efficiency during the charge and discharge cycles, especially when fully charged or fully discharged. I think that a fuel cell is a much better solution for use in a vehicle because they are very efficient and this efficiency is relatively constant over the charging and discharging.</t>
  </si>
  <si>
    <t>3. If you could improve the efficiency of one component of the system (the electrolyzer
or the fuel cell), which would you choose? Why?</t>
  </si>
  <si>
    <t>I would improve the efficiency of the electrolyzer. With so much electrical input, increasing the efficiency would lower the amount of electricity required, making the system far more efficient and reduce the emissions associated with it (considering that the electricity used is from a non-renewable source.</t>
  </si>
  <si>
    <t>4. As shown in the Energy Flow Diagram above, the fan motor itself represents another
energy conversion process where electrical energy is converted to mechanical energy,
with associated energy losses as heat and noise. How could you modify this experiment
to measure the efficiency of this step?</t>
  </si>
  <si>
    <t>To make this experiment more accurate, I would place some sort of meter in the circuit between the fuel cell and the fan to measure the electricity as it is going to the fan, therefore I'd be able to account for all the energy before it is lost through heat and sound.</t>
  </si>
  <si>
    <t>5. In scaling this system up to an industrial level, what changes would you expect to see
in relative performance and efficiencies of the various components? What opportunities
do you see for recovering “waste” energy from the processes?</t>
  </si>
  <si>
    <t>Through increasing the scale of this system, I would expect to see a decrease in efficiency because of more opportunities for energy loss. It would be important to ensure that the Hydrogen tanks are secure and strong to ensure that there is no leakage. Water could be recovered from the fuel cell and used to generate more hydrogen.</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</si>
</sst>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2"/>
      <color theme="1"/>
      <name val="Calibri"/>
      <family val="2"/>
      <scheme val="minor"/>
    </font>
    <font>
      <u/>
      <sz val="12"/>
      <color theme="10"/>
      <name val="Calibri"/>
      <family val="2"/>
      <scheme val="minor"/>
    </font>
    <font>
      <u/>
      <sz val="12"/>
      <color theme="11"/>
      <name val="Calibri"/>
      <family val="2"/>
      <scheme val="minor"/>
    </font>
  </fonts>
  <fills count="5">
    <fill>
      <patternFill patternType="none"/>
    </fill>
    <fill>
      <patternFill patternType="gray125"/>
    </fill>
    <fill>
      <patternFill patternType="solid">
        <fgColor theme="3" tint="0.79998168889431442"/>
        <bgColor indexed="64"/>
      </patternFill>
    </fill>
    <fill>
      <patternFill patternType="solid">
        <fgColor theme="3" tint="0.59999389629810485"/>
        <bgColor indexed="64"/>
      </patternFill>
    </fill>
    <fill>
      <patternFill patternType="solid">
        <fgColor theme="3" tint="0.39997558519241921"/>
        <bgColor indexed="64"/>
      </patternFill>
    </fill>
  </fills>
  <borders count="2">
    <border>
      <left/>
      <right/>
      <top/>
      <bottom/>
      <diagonal/>
    </border>
    <border>
      <left style="thin">
        <color auto="1"/>
      </left>
      <right/>
      <top/>
      <bottom/>
      <diagonal/>
    </border>
  </borders>
  <cellStyleXfs count="25">
    <xf numFmtId="0" fontId="0" fillId="0" borderId="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cellStyleXfs>
  <cellXfs count="26">
    <xf numFmtId="0" fontId="0" fillId="0" borderId="0" xfId="0"/>
    <xf numFmtId="0" fontId="0" fillId="0" borderId="0" xfId="0" applyAlignment="1">
      <alignment horizontal="right"/>
    </xf>
    <xf numFmtId="0" fontId="0" fillId="2" borderId="0" xfId="0" applyFill="1"/>
    <xf numFmtId="0" fontId="0" fillId="3" borderId="0" xfId="0" applyFill="1"/>
    <xf numFmtId="2" fontId="0" fillId="0" borderId="0" xfId="0" applyNumberFormat="1"/>
    <xf numFmtId="0" fontId="0" fillId="0" borderId="0" xfId="0" applyFill="1"/>
    <xf numFmtId="0" fontId="0" fillId="3" borderId="1" xfId="0" applyFill="1" applyBorder="1"/>
    <xf numFmtId="0" fontId="0" fillId="0" borderId="0" xfId="0" applyBorder="1"/>
    <xf numFmtId="10" fontId="0" fillId="0" borderId="0" xfId="0" applyNumberFormat="1"/>
    <xf numFmtId="0" fontId="0" fillId="4" borderId="1" xfId="0" applyFill="1" applyBorder="1"/>
    <xf numFmtId="2" fontId="0" fillId="4" borderId="0" xfId="0" applyNumberFormat="1" applyFill="1"/>
    <xf numFmtId="0" fontId="0" fillId="4" borderId="0" xfId="0" applyFill="1"/>
    <xf numFmtId="10" fontId="0" fillId="4" borderId="0" xfId="0" applyNumberFormat="1" applyFill="1"/>
    <xf numFmtId="2" fontId="0" fillId="3" borderId="0" xfId="0" applyNumberFormat="1" applyFill="1"/>
    <xf numFmtId="10" fontId="0" fillId="3" borderId="0" xfId="0" applyNumberFormat="1" applyFill="1"/>
    <xf numFmtId="10" fontId="0" fillId="2" borderId="0" xfId="0" applyNumberFormat="1" applyFill="1"/>
    <xf numFmtId="0" fontId="0" fillId="4" borderId="0" xfId="0" applyFill="1" applyAlignment="1">
      <alignment horizontal="right"/>
    </xf>
    <xf numFmtId="14" fontId="0" fillId="4" borderId="0" xfId="0" applyNumberFormat="1" applyFill="1" applyAlignment="1">
      <alignment horizontal="right"/>
    </xf>
    <xf numFmtId="0" fontId="0" fillId="0" borderId="0" xfId="0" applyFill="1" applyAlignment="1">
      <alignment horizontal="right"/>
    </xf>
    <xf numFmtId="14" fontId="0" fillId="0" borderId="0" xfId="0" applyNumberFormat="1" applyFill="1" applyAlignment="1">
      <alignment horizontal="right"/>
    </xf>
    <xf numFmtId="1" fontId="0" fillId="2" borderId="0" xfId="0" applyNumberFormat="1" applyFill="1"/>
    <xf numFmtId="2" fontId="0" fillId="2" borderId="0" xfId="0" applyNumberFormat="1" applyFill="1"/>
    <xf numFmtId="0" fontId="0" fillId="3" borderId="0" xfId="0" applyFill="1" applyAlignment="1">
      <alignment wrapText="1"/>
    </xf>
    <xf numFmtId="0" fontId="0" fillId="3" borderId="0" xfId="0" applyFill="1" applyAlignment="1">
      <alignment vertical="top" wrapText="1"/>
    </xf>
    <xf numFmtId="0" fontId="0" fillId="2" borderId="0" xfId="0" applyFill="1" applyAlignment="1">
      <alignment vertical="top" wrapText="1"/>
    </xf>
    <xf numFmtId="0" fontId="0" fillId="2" borderId="0" xfId="0" applyFill="1" applyAlignment="1">
      <alignment wrapText="1"/>
    </xf>
  </cellXfs>
  <cellStyles count="25">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Normal" xfId="0" builtinId="0"/>
  </cellStyles>
  <dxfs count="0"/>
  <tableStyles count="0" defaultTableStyle="TableStyleMedium9" defaultPivotStyle="PivotStyleMedium4"/>
</styleSheet>
</file>

<file path=xl/_rels/workbook.xml.rels><?xml version="1.0" encoding="UTF-8" standalone="yes"?>
<Relationships xmlns="http://schemas.openxmlformats.org/package/2006/relationships"><Relationship Id="rId3" Type="http://schemas.openxmlformats.org/officeDocument/2006/relationships/chartsheet" Target="chartsheets/sheet1.xml"/><Relationship Id="rId4" Type="http://schemas.openxmlformats.org/officeDocument/2006/relationships/chartsheet" Target="chartsheets/sheet2.xml"/><Relationship Id="rId5" Type="http://schemas.openxmlformats.org/officeDocument/2006/relationships/worksheet" Target="worksheets/sheet3.xml"/><Relationship Id="rId6" Type="http://schemas.openxmlformats.org/officeDocument/2006/relationships/theme" Target="theme/theme1.xml"/><Relationship Id="rId7" Type="http://schemas.openxmlformats.org/officeDocument/2006/relationships/styles" Target="styles.xml"/><Relationship Id="rId8" Type="http://schemas.openxmlformats.org/officeDocument/2006/relationships/sharedStrings" Target="sharedStrings.xml"/><Relationship Id="rId9"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a:pPr>
            <a:r>
              <a:rPr lang="en-US"/>
              <a:t>Fuel Cell Efficiency</a:t>
            </a:r>
          </a:p>
        </c:rich>
      </c:tx>
      <c:layout/>
      <c:overlay val="0"/>
    </c:title>
    <c:autoTitleDeleted val="0"/>
    <c:plotArea>
      <c:layout/>
      <c:lineChart>
        <c:grouping val="standard"/>
        <c:varyColors val="0"/>
        <c:ser>
          <c:idx val="0"/>
          <c:order val="0"/>
          <c:tx>
            <c:v>Trial 1</c:v>
          </c:tx>
          <c:cat>
            <c:numRef>
              <c:f>'Electrolyzer Analysis'!$A$15:$A$22</c:f>
              <c:numCache>
                <c:formatCode>General</c:formatCode>
                <c:ptCount val="8"/>
                <c:pt idx="0">
                  <c:v>0.0</c:v>
                </c:pt>
                <c:pt idx="1">
                  <c:v>30.0</c:v>
                </c:pt>
                <c:pt idx="2">
                  <c:v>60.0</c:v>
                </c:pt>
                <c:pt idx="3">
                  <c:v>90.0</c:v>
                </c:pt>
                <c:pt idx="4">
                  <c:v>120.0</c:v>
                </c:pt>
                <c:pt idx="5">
                  <c:v>150.0</c:v>
                </c:pt>
                <c:pt idx="6">
                  <c:v>180.0</c:v>
                </c:pt>
                <c:pt idx="7">
                  <c:v>210.0</c:v>
                </c:pt>
              </c:numCache>
            </c:numRef>
          </c:cat>
          <c:val>
            <c:numRef>
              <c:f>'Electrolyzer Analysis'!$I$15:$I$22</c:f>
              <c:numCache>
                <c:formatCode>0.00%</c:formatCode>
                <c:ptCount val="8"/>
                <c:pt idx="0" formatCode="0.00">
                  <c:v>0.0</c:v>
                </c:pt>
                <c:pt idx="1">
                  <c:v>0.0756348702621073</c:v>
                </c:pt>
                <c:pt idx="2">
                  <c:v>0.13791817153166</c:v>
                </c:pt>
                <c:pt idx="3">
                  <c:v>0.128975401668791</c:v>
                </c:pt>
                <c:pt idx="4">
                  <c:v>0.102705285158072</c:v>
                </c:pt>
                <c:pt idx="5">
                  <c:v>0.0926247052783848</c:v>
                </c:pt>
                <c:pt idx="6">
                  <c:v>0.114100000737082</c:v>
                </c:pt>
                <c:pt idx="7">
                  <c:v>0.124522863844705</c:v>
                </c:pt>
              </c:numCache>
            </c:numRef>
          </c:val>
          <c:smooth val="0"/>
        </c:ser>
        <c:ser>
          <c:idx val="1"/>
          <c:order val="1"/>
          <c:tx>
            <c:v>Trial 2</c:v>
          </c:tx>
          <c:val>
            <c:numRef>
              <c:f>'Electrolyzer Analysis'!$I$24:$I$31</c:f>
              <c:numCache>
                <c:formatCode>0.00%</c:formatCode>
                <c:ptCount val="8"/>
                <c:pt idx="1">
                  <c:v>0.119858637309667</c:v>
                </c:pt>
                <c:pt idx="2">
                  <c:v>0.127387360472041</c:v>
                </c:pt>
                <c:pt idx="3">
                  <c:v>0.122804280524961</c:v>
                </c:pt>
                <c:pt idx="4">
                  <c:v>0.11367967978575</c:v>
                </c:pt>
                <c:pt idx="5">
                  <c:v>0.123599967155235</c:v>
                </c:pt>
                <c:pt idx="6">
                  <c:v>0.113866005977349</c:v>
                </c:pt>
                <c:pt idx="7">
                  <c:v>0.111841848555767</c:v>
                </c:pt>
              </c:numCache>
            </c:numRef>
          </c:val>
          <c:smooth val="0"/>
        </c:ser>
        <c:ser>
          <c:idx val="2"/>
          <c:order val="2"/>
          <c:tx>
            <c:v>Trial 3</c:v>
          </c:tx>
          <c:val>
            <c:numRef>
              <c:f>'Electrolyzer Analysis'!$I$33:$I$37</c:f>
              <c:numCache>
                <c:formatCode>0.00%</c:formatCode>
                <c:ptCount val="5"/>
                <c:pt idx="1">
                  <c:v>0.119271012669544</c:v>
                </c:pt>
                <c:pt idx="2">
                  <c:v>0.130959234701623</c:v>
                </c:pt>
                <c:pt idx="3">
                  <c:v>0.123083381162518</c:v>
                </c:pt>
                <c:pt idx="4">
                  <c:v>0.0989304413739548</c:v>
                </c:pt>
              </c:numCache>
            </c:numRef>
          </c:val>
          <c:smooth val="0"/>
        </c:ser>
        <c:dLbls>
          <c:showLegendKey val="0"/>
          <c:showVal val="0"/>
          <c:showCatName val="0"/>
          <c:showSerName val="0"/>
          <c:showPercent val="0"/>
          <c:showBubbleSize val="0"/>
        </c:dLbls>
        <c:marker val="1"/>
        <c:smooth val="0"/>
        <c:axId val="-2136638264"/>
        <c:axId val="-2136641336"/>
      </c:lineChart>
      <c:catAx>
        <c:axId val="-2136638264"/>
        <c:scaling>
          <c:orientation val="minMax"/>
        </c:scaling>
        <c:delete val="0"/>
        <c:axPos val="b"/>
        <c:numFmt formatCode="General" sourceLinked="1"/>
        <c:majorTickMark val="none"/>
        <c:minorTickMark val="none"/>
        <c:tickLblPos val="nextTo"/>
        <c:crossAx val="-2136641336"/>
        <c:crosses val="autoZero"/>
        <c:auto val="1"/>
        <c:lblAlgn val="ctr"/>
        <c:lblOffset val="100"/>
        <c:noMultiLvlLbl val="0"/>
      </c:catAx>
      <c:valAx>
        <c:axId val="-2136641336"/>
        <c:scaling>
          <c:orientation val="minMax"/>
        </c:scaling>
        <c:delete val="0"/>
        <c:axPos val="l"/>
        <c:majorGridlines/>
        <c:title>
          <c:tx>
            <c:rich>
              <a:bodyPr/>
              <a:lstStyle/>
              <a:p>
                <a:pPr>
                  <a:defRPr/>
                </a:pPr>
                <a:r>
                  <a:rPr lang="en-US"/>
                  <a:t>Efficiency(%)</a:t>
                </a:r>
              </a:p>
            </c:rich>
          </c:tx>
          <c:layout/>
          <c:overlay val="0"/>
        </c:title>
        <c:numFmt formatCode="0.00" sourceLinked="1"/>
        <c:majorTickMark val="none"/>
        <c:minorTickMark val="none"/>
        <c:tickLblPos val="nextTo"/>
        <c:crossAx val="-2136638264"/>
        <c:crosses val="autoZero"/>
        <c:crossBetween val="between"/>
      </c:valAx>
    </c:plotArea>
    <c:legend>
      <c:legendPos val="r"/>
      <c:layout/>
      <c:overlay val="0"/>
    </c:legend>
    <c:plotVisOnly val="1"/>
    <c:dispBlanksAs val="gap"/>
    <c:showDLblsOverMax val="0"/>
  </c:chart>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a:pPr>
            <a:r>
              <a:rPr lang="en-US"/>
              <a:t>Fuel Cell Efficiency</a:t>
            </a:r>
          </a:p>
        </c:rich>
      </c:tx>
      <c:layout/>
      <c:overlay val="0"/>
    </c:title>
    <c:autoTitleDeleted val="0"/>
    <c:plotArea>
      <c:layout/>
      <c:lineChart>
        <c:grouping val="standard"/>
        <c:varyColors val="0"/>
        <c:ser>
          <c:idx val="0"/>
          <c:order val="0"/>
          <c:tx>
            <c:v>Trial 1</c:v>
          </c:tx>
          <c:cat>
            <c:numRef>
              <c:f>'Fuel Cell Analysis'!$A$9:$A$15</c:f>
              <c:numCache>
                <c:formatCode>General</c:formatCode>
                <c:ptCount val="7"/>
                <c:pt idx="0">
                  <c:v>0.0</c:v>
                </c:pt>
                <c:pt idx="1">
                  <c:v>30.0</c:v>
                </c:pt>
                <c:pt idx="2">
                  <c:v>60.0</c:v>
                </c:pt>
                <c:pt idx="3">
                  <c:v>90.0</c:v>
                </c:pt>
                <c:pt idx="4">
                  <c:v>120.0</c:v>
                </c:pt>
                <c:pt idx="5">
                  <c:v>150.0</c:v>
                </c:pt>
                <c:pt idx="6">
                  <c:v>180.0</c:v>
                </c:pt>
              </c:numCache>
            </c:numRef>
          </c:cat>
          <c:val>
            <c:numRef>
              <c:f>'Fuel Cell Analysis'!$J$9:$J$14</c:f>
              <c:numCache>
                <c:formatCode>0.00%</c:formatCode>
                <c:ptCount val="6"/>
                <c:pt idx="1">
                  <c:v>0.272042389263323</c:v>
                </c:pt>
                <c:pt idx="2">
                  <c:v>0.264379223368579</c:v>
                </c:pt>
                <c:pt idx="3">
                  <c:v>0.521095280842418</c:v>
                </c:pt>
                <c:pt idx="4">
                  <c:v>0.463753660181766</c:v>
                </c:pt>
                <c:pt idx="5">
                  <c:v>0.386857754134533</c:v>
                </c:pt>
              </c:numCache>
            </c:numRef>
          </c:val>
          <c:smooth val="0"/>
        </c:ser>
        <c:ser>
          <c:idx val="1"/>
          <c:order val="1"/>
          <c:tx>
            <c:v>Trial 2</c:v>
          </c:tx>
          <c:val>
            <c:numRef>
              <c:f>'Fuel Cell Analysis'!$J$17:$J$23</c:f>
              <c:numCache>
                <c:formatCode>0.00%</c:formatCode>
                <c:ptCount val="7"/>
                <c:pt idx="1">
                  <c:v>0.589799526795272</c:v>
                </c:pt>
                <c:pt idx="2">
                  <c:v>0.295956751796912</c:v>
                </c:pt>
                <c:pt idx="3">
                  <c:v>0.515041620010207</c:v>
                </c:pt>
                <c:pt idx="4">
                  <c:v>0.263953491929983</c:v>
                </c:pt>
                <c:pt idx="5">
                  <c:v>0.23253744784043</c:v>
                </c:pt>
                <c:pt idx="6">
                  <c:v>0.42279535970986</c:v>
                </c:pt>
              </c:numCache>
            </c:numRef>
          </c:val>
          <c:smooth val="0"/>
        </c:ser>
        <c:ser>
          <c:idx val="2"/>
          <c:order val="2"/>
          <c:tx>
            <c:v>Trial 3</c:v>
          </c:tx>
          <c:val>
            <c:numRef>
              <c:f>'Fuel Cell Analysis'!$J$25:$J$30</c:f>
              <c:numCache>
                <c:formatCode>0.00%</c:formatCode>
                <c:ptCount val="6"/>
                <c:pt idx="1">
                  <c:v>0.750168155596338</c:v>
                </c:pt>
                <c:pt idx="2">
                  <c:v>0.539064083630085</c:v>
                </c:pt>
                <c:pt idx="3">
                  <c:v>0.554918909619209</c:v>
                </c:pt>
                <c:pt idx="4">
                  <c:v>0.290671809800537</c:v>
                </c:pt>
                <c:pt idx="5">
                  <c:v>0.554918909619211</c:v>
                </c:pt>
              </c:numCache>
            </c:numRef>
          </c:val>
          <c:smooth val="0"/>
        </c:ser>
        <c:dLbls>
          <c:showLegendKey val="0"/>
          <c:showVal val="0"/>
          <c:showCatName val="0"/>
          <c:showSerName val="0"/>
          <c:showPercent val="0"/>
          <c:showBubbleSize val="0"/>
        </c:dLbls>
        <c:marker val="1"/>
        <c:smooth val="0"/>
        <c:axId val="-2136719240"/>
        <c:axId val="-2136722312"/>
      </c:lineChart>
      <c:catAx>
        <c:axId val="-2136719240"/>
        <c:scaling>
          <c:orientation val="minMax"/>
        </c:scaling>
        <c:delete val="0"/>
        <c:axPos val="b"/>
        <c:numFmt formatCode="General" sourceLinked="1"/>
        <c:majorTickMark val="none"/>
        <c:minorTickMark val="none"/>
        <c:tickLblPos val="nextTo"/>
        <c:crossAx val="-2136722312"/>
        <c:crosses val="autoZero"/>
        <c:auto val="1"/>
        <c:lblAlgn val="ctr"/>
        <c:lblOffset val="100"/>
        <c:noMultiLvlLbl val="0"/>
      </c:catAx>
      <c:valAx>
        <c:axId val="-2136722312"/>
        <c:scaling>
          <c:orientation val="minMax"/>
        </c:scaling>
        <c:delete val="0"/>
        <c:axPos val="l"/>
        <c:majorGridlines/>
        <c:title>
          <c:tx>
            <c:rich>
              <a:bodyPr/>
              <a:lstStyle/>
              <a:p>
                <a:pPr>
                  <a:defRPr/>
                </a:pPr>
                <a:r>
                  <a:rPr lang="en-US"/>
                  <a:t>Efficiency %</a:t>
                </a:r>
              </a:p>
              <a:p>
                <a:pPr>
                  <a:defRPr/>
                </a:pPr>
                <a:endParaRPr lang="en-US"/>
              </a:p>
            </c:rich>
          </c:tx>
          <c:layout/>
          <c:overlay val="0"/>
        </c:title>
        <c:numFmt formatCode="General" sourceLinked="1"/>
        <c:majorTickMark val="none"/>
        <c:minorTickMark val="none"/>
        <c:tickLblPos val="nextTo"/>
        <c:crossAx val="-2136719240"/>
        <c:crosses val="autoZero"/>
        <c:crossBetween val="between"/>
      </c:valAx>
    </c:plotArea>
    <c:legend>
      <c:legendPos val="r"/>
      <c:layout/>
      <c:overlay val="0"/>
    </c:legend>
    <c:plotVisOnly val="1"/>
    <c:dispBlanksAs val="gap"/>
    <c:showDLblsOverMax val="0"/>
  </c:chart>
</c:chartSpace>
</file>

<file path=xl/chart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chart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chartsheets/sheet1.xml><?xml version="1.0" encoding="utf-8"?>
<chartsheet xmlns="http://schemas.openxmlformats.org/spreadsheetml/2006/main" xmlns:r="http://schemas.openxmlformats.org/officeDocument/2006/relationships">
  <sheetPr/>
  <sheetViews>
    <sheetView zoomScale="122" workbookViewId="0" zoomToFit="1"/>
  </sheetViews>
  <pageMargins left="0.75" right="0.75" top="1" bottom="1" header="0.5" footer="0.5"/>
  <drawing r:id="rId1"/>
</chartsheet>
</file>

<file path=xl/chartsheets/sheet2.xml><?xml version="1.0" encoding="utf-8"?>
<chartsheet xmlns="http://schemas.openxmlformats.org/spreadsheetml/2006/main" xmlns:r="http://schemas.openxmlformats.org/officeDocument/2006/relationships">
  <sheetPr/>
  <sheetViews>
    <sheetView zoomScale="122" workbookViewId="0" zoomToFit="1"/>
  </sheetViews>
  <pageMargins left="0.75" right="0.75" top="1" bottom="1" header="0.5" footer="0.5"/>
  <drawing r:id="rId1"/>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absoluteAnchor>
    <xdr:pos x="0" y="0"/>
    <xdr:ext cx="8567295" cy="5829508"/>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xdr:absoluteAnchor>
    <xdr:pos x="0" y="0"/>
    <xdr:ext cx="8567295" cy="5829508"/>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2"/>
  <sheetViews>
    <sheetView tabSelected="1" topLeftCell="A8" workbookViewId="0">
      <selection activeCell="I19" sqref="I19"/>
    </sheetView>
  </sheetViews>
  <sheetFormatPr baseColWidth="10" defaultRowHeight="15" x14ac:dyDescent="0"/>
  <cols>
    <col min="1" max="1" width="30.1640625" customWidth="1"/>
    <col min="2" max="3" width="15" customWidth="1"/>
    <col min="7" max="7" width="21.83203125" customWidth="1"/>
    <col min="8" max="8" width="19.83203125" customWidth="1"/>
  </cols>
  <sheetData>
    <row r="1" spans="1:9">
      <c r="A1" s="11" t="s">
        <v>1</v>
      </c>
      <c r="B1" s="16" t="s">
        <v>0</v>
      </c>
      <c r="C1" s="18"/>
    </row>
    <row r="2" spans="1:9">
      <c r="A2" s="11" t="s">
        <v>2</v>
      </c>
      <c r="B2" s="16" t="s">
        <v>5</v>
      </c>
      <c r="C2" s="18"/>
    </row>
    <row r="3" spans="1:9">
      <c r="A3" s="11" t="s">
        <v>3</v>
      </c>
      <c r="B3" s="17">
        <v>41567</v>
      </c>
      <c r="C3" s="19"/>
    </row>
    <row r="4" spans="1:9">
      <c r="A4" s="11" t="s">
        <v>4</v>
      </c>
      <c r="B4" s="16" t="s">
        <v>6</v>
      </c>
      <c r="C4" s="18"/>
    </row>
    <row r="5" spans="1:9">
      <c r="B5" s="1"/>
      <c r="C5" s="1"/>
    </row>
    <row r="6" spans="1:9">
      <c r="A6" s="11" t="s">
        <v>10</v>
      </c>
      <c r="B6" s="5"/>
      <c r="C6" s="5"/>
    </row>
    <row r="7" spans="1:9">
      <c r="A7" s="2" t="s">
        <v>7</v>
      </c>
      <c r="B7" s="3">
        <v>1.006</v>
      </c>
      <c r="C7" s="3"/>
    </row>
    <row r="8" spans="1:9">
      <c r="A8" s="2" t="s">
        <v>8</v>
      </c>
      <c r="B8" s="3">
        <v>294.64999999999998</v>
      </c>
      <c r="C8" s="3"/>
    </row>
    <row r="9" spans="1:9">
      <c r="A9" s="2" t="s">
        <v>9</v>
      </c>
      <c r="B9" s="3">
        <v>8.2100000000000006E-2</v>
      </c>
      <c r="C9" s="3"/>
    </row>
    <row r="10" spans="1:9">
      <c r="A10" s="2" t="s">
        <v>27</v>
      </c>
      <c r="B10" s="3">
        <v>273</v>
      </c>
      <c r="C10" s="3"/>
    </row>
    <row r="12" spans="1:9">
      <c r="A12" s="11" t="s">
        <v>11</v>
      </c>
      <c r="B12" s="5"/>
      <c r="C12" s="5"/>
      <c r="D12" s="5"/>
      <c r="E12" s="5"/>
      <c r="F12" s="9" t="s">
        <v>20</v>
      </c>
    </row>
    <row r="13" spans="1:9">
      <c r="A13" s="3" t="s">
        <v>12</v>
      </c>
      <c r="B13" s="3" t="s">
        <v>13</v>
      </c>
      <c r="C13" s="3" t="s">
        <v>25</v>
      </c>
      <c r="D13" s="3" t="s">
        <v>14</v>
      </c>
      <c r="E13" s="3" t="s">
        <v>15</v>
      </c>
      <c r="F13" s="9" t="s">
        <v>24</v>
      </c>
      <c r="G13" s="11" t="s">
        <v>21</v>
      </c>
      <c r="H13" s="11" t="s">
        <v>22</v>
      </c>
      <c r="I13" s="11" t="s">
        <v>26</v>
      </c>
    </row>
    <row r="14" spans="1:9">
      <c r="A14" s="3" t="s">
        <v>16</v>
      </c>
      <c r="B14" s="3"/>
      <c r="C14" s="3"/>
      <c r="D14" s="3"/>
      <c r="E14" s="3"/>
      <c r="F14" s="9"/>
      <c r="G14" s="11"/>
      <c r="H14" s="11"/>
      <c r="I14" s="11"/>
    </row>
    <row r="15" spans="1:9">
      <c r="A15" s="2">
        <v>0</v>
      </c>
      <c r="B15" s="2">
        <f>1.9</f>
        <v>1.9</v>
      </c>
      <c r="C15" s="2">
        <f>B15/1000</f>
        <v>1.9E-3</v>
      </c>
      <c r="D15" s="2" t="s">
        <v>17</v>
      </c>
      <c r="E15" s="2" t="s">
        <v>17</v>
      </c>
      <c r="F15" s="6">
        <f>($B$7*B15)/(B9*B8)</f>
        <v>7.9013623587348314E-2</v>
      </c>
      <c r="G15" s="13">
        <f>F15*$B$10</f>
        <v>21.57071923934609</v>
      </c>
      <c r="H15" s="3" t="s">
        <v>17</v>
      </c>
      <c r="I15" s="13" t="s">
        <v>17</v>
      </c>
    </row>
    <row r="16" spans="1:9">
      <c r="A16" s="2">
        <v>30</v>
      </c>
      <c r="B16" s="2">
        <v>4</v>
      </c>
      <c r="C16" s="2">
        <f t="shared" ref="C16:C37" si="0">B16/1000</f>
        <v>4.0000000000000001E-3</v>
      </c>
      <c r="D16" s="2">
        <v>11.94</v>
      </c>
      <c r="E16" s="2">
        <v>0.88</v>
      </c>
      <c r="F16" s="6">
        <f>($B$7*(B16-B15))/($B$9*$B$8)</f>
        <v>8.7330847122858671E-2</v>
      </c>
      <c r="G16" s="13">
        <f t="shared" ref="G16:G37" si="1">F16*$B$10</f>
        <v>23.841321264540419</v>
      </c>
      <c r="H16" s="3">
        <f t="shared" ref="H16:H22" si="2">(D16*E16)*30</f>
        <v>315.21599999999995</v>
      </c>
      <c r="I16" s="14">
        <f>(G16/H16)</f>
        <v>7.5634870262107329E-2</v>
      </c>
    </row>
    <row r="17" spans="1:9">
      <c r="A17" s="2">
        <v>60</v>
      </c>
      <c r="B17" s="2">
        <v>8</v>
      </c>
      <c r="C17" s="2">
        <f t="shared" si="0"/>
        <v>8.0000000000000002E-3</v>
      </c>
      <c r="D17" s="2">
        <v>11.93</v>
      </c>
      <c r="E17" s="2">
        <v>0.92</v>
      </c>
      <c r="F17" s="6">
        <f t="shared" ref="F17:F37" si="3">($B$7*(B17-B16))/($B$9*$B$8)</f>
        <v>0.16634447071020697</v>
      </c>
      <c r="G17" s="13">
        <f t="shared" si="1"/>
        <v>45.412040503886502</v>
      </c>
      <c r="H17" s="3">
        <f t="shared" si="2"/>
        <v>329.26800000000003</v>
      </c>
      <c r="I17" s="14">
        <f t="shared" ref="I17:I37" si="4">(G17/H17)</f>
        <v>0.13791817153165961</v>
      </c>
    </row>
    <row r="18" spans="1:9">
      <c r="A18" s="2">
        <v>90</v>
      </c>
      <c r="B18" s="2">
        <v>11.9</v>
      </c>
      <c r="C18" s="2">
        <f t="shared" si="0"/>
        <v>1.1900000000000001E-2</v>
      </c>
      <c r="D18" s="2">
        <v>11.92</v>
      </c>
      <c r="E18" s="2">
        <v>0.96</v>
      </c>
      <c r="F18" s="6">
        <f t="shared" si="3"/>
        <v>0.16218585894245183</v>
      </c>
      <c r="G18" s="13">
        <f t="shared" si="1"/>
        <v>44.276739491289348</v>
      </c>
      <c r="H18" s="3">
        <f t="shared" si="2"/>
        <v>343.29599999999999</v>
      </c>
      <c r="I18" s="14">
        <f t="shared" si="4"/>
        <v>0.12897540166879121</v>
      </c>
    </row>
    <row r="19" spans="1:9">
      <c r="A19" s="2">
        <v>120</v>
      </c>
      <c r="B19" s="2">
        <v>15.1</v>
      </c>
      <c r="C19" s="2">
        <f t="shared" si="0"/>
        <v>1.5099999999999999E-2</v>
      </c>
      <c r="D19" s="2">
        <v>11.91</v>
      </c>
      <c r="E19" s="2">
        <v>0.99</v>
      </c>
      <c r="F19" s="6">
        <f t="shared" si="3"/>
        <v>0.13307557656816557</v>
      </c>
      <c r="G19" s="13">
        <f t="shared" si="1"/>
        <v>36.329632403109201</v>
      </c>
      <c r="H19" s="3">
        <f t="shared" si="2"/>
        <v>353.72700000000003</v>
      </c>
      <c r="I19" s="14">
        <f t="shared" si="4"/>
        <v>0.10270528515807162</v>
      </c>
    </row>
    <row r="20" spans="1:9">
      <c r="A20" s="2">
        <v>150</v>
      </c>
      <c r="B20" s="2">
        <v>18.100000000000001</v>
      </c>
      <c r="C20" s="2">
        <f t="shared" si="0"/>
        <v>1.8100000000000002E-2</v>
      </c>
      <c r="D20" s="2">
        <v>11.9</v>
      </c>
      <c r="E20" s="2">
        <v>1.03</v>
      </c>
      <c r="F20" s="6">
        <f t="shared" si="3"/>
        <v>0.12475835303265533</v>
      </c>
      <c r="G20" s="13">
        <f t="shared" si="1"/>
        <v>34.059030377914901</v>
      </c>
      <c r="H20" s="3">
        <f t="shared" si="2"/>
        <v>367.71000000000004</v>
      </c>
      <c r="I20" s="14">
        <f t="shared" si="4"/>
        <v>9.2624705278384858E-2</v>
      </c>
    </row>
    <row r="21" spans="1:9">
      <c r="A21" s="2">
        <v>180</v>
      </c>
      <c r="B21" s="2">
        <v>21.9</v>
      </c>
      <c r="C21" s="2">
        <f t="shared" si="0"/>
        <v>2.1899999999999999E-2</v>
      </c>
      <c r="D21" s="2">
        <v>11.89</v>
      </c>
      <c r="E21" s="2">
        <v>1.06</v>
      </c>
      <c r="F21" s="6">
        <f t="shared" si="3"/>
        <v>0.15802724717469652</v>
      </c>
      <c r="G21" s="13">
        <f t="shared" si="1"/>
        <v>43.141438478692152</v>
      </c>
      <c r="H21" s="3">
        <f t="shared" si="2"/>
        <v>378.10200000000003</v>
      </c>
      <c r="I21" s="14">
        <f t="shared" si="4"/>
        <v>0.11410000073708192</v>
      </c>
    </row>
    <row r="22" spans="1:9">
      <c r="A22" s="2">
        <v>210</v>
      </c>
      <c r="B22" s="2">
        <v>26.2</v>
      </c>
      <c r="C22" s="2">
        <f t="shared" si="0"/>
        <v>2.6199999999999998E-2</v>
      </c>
      <c r="D22" s="2">
        <v>11.88</v>
      </c>
      <c r="E22" s="2">
        <v>1.1000000000000001</v>
      </c>
      <c r="F22" s="6">
        <f t="shared" si="3"/>
        <v>0.17882030601347254</v>
      </c>
      <c r="G22" s="13">
        <f t="shared" si="1"/>
        <v>48.817943541678005</v>
      </c>
      <c r="H22" s="3">
        <f t="shared" si="2"/>
        <v>392.04</v>
      </c>
      <c r="I22" s="14">
        <f t="shared" si="4"/>
        <v>0.12452286384470462</v>
      </c>
    </row>
    <row r="23" spans="1:9">
      <c r="A23" s="3" t="s">
        <v>18</v>
      </c>
      <c r="B23" s="3"/>
      <c r="C23" s="3"/>
      <c r="D23" s="3"/>
      <c r="E23" s="3"/>
      <c r="F23" s="9" t="s">
        <v>17</v>
      </c>
      <c r="G23" s="10" t="s">
        <v>17</v>
      </c>
      <c r="H23" s="11" t="s">
        <v>17</v>
      </c>
      <c r="I23" s="12"/>
    </row>
    <row r="24" spans="1:9">
      <c r="A24" s="2">
        <v>0</v>
      </c>
      <c r="B24" s="2">
        <v>28</v>
      </c>
      <c r="C24" s="2">
        <f t="shared" si="0"/>
        <v>2.8000000000000001E-2</v>
      </c>
      <c r="D24" s="2" t="s">
        <v>17</v>
      </c>
      <c r="E24" s="2" t="s">
        <v>17</v>
      </c>
      <c r="F24" s="6" t="s">
        <v>17</v>
      </c>
      <c r="G24" s="13" t="s">
        <v>17</v>
      </c>
      <c r="H24" s="3" t="s">
        <v>17</v>
      </c>
      <c r="I24" s="14"/>
    </row>
    <row r="25" spans="1:9">
      <c r="A25" s="2">
        <v>30</v>
      </c>
      <c r="B25" s="2">
        <v>31.9</v>
      </c>
      <c r="C25" s="2">
        <f t="shared" si="0"/>
        <v>3.1899999999999998E-2</v>
      </c>
      <c r="D25" s="2">
        <v>11.84</v>
      </c>
      <c r="E25" s="2">
        <v>1.04</v>
      </c>
      <c r="F25" s="6">
        <f t="shared" si="3"/>
        <v>0.16218585894245174</v>
      </c>
      <c r="G25" s="13">
        <f t="shared" si="1"/>
        <v>44.276739491289327</v>
      </c>
      <c r="H25" s="3">
        <f t="shared" ref="H25:H31" si="5">(D25*E25)*30</f>
        <v>369.40800000000002</v>
      </c>
      <c r="I25" s="14">
        <f t="shared" si="4"/>
        <v>0.11985863730966662</v>
      </c>
    </row>
    <row r="26" spans="1:9">
      <c r="A26" s="2">
        <v>60</v>
      </c>
      <c r="B26" s="2">
        <v>36</v>
      </c>
      <c r="C26" s="2">
        <f t="shared" si="0"/>
        <v>3.5999999999999997E-2</v>
      </c>
      <c r="D26" s="2">
        <v>11.6</v>
      </c>
      <c r="E26" s="2">
        <v>1.05</v>
      </c>
      <c r="F26" s="6">
        <f t="shared" si="3"/>
        <v>0.17050308247796223</v>
      </c>
      <c r="G26" s="13">
        <f t="shared" si="1"/>
        <v>46.547341516483691</v>
      </c>
      <c r="H26" s="3">
        <f t="shared" si="5"/>
        <v>365.4</v>
      </c>
      <c r="I26" s="14">
        <f t="shared" si="4"/>
        <v>0.12738736047204077</v>
      </c>
    </row>
    <row r="27" spans="1:9">
      <c r="A27" s="2">
        <v>90</v>
      </c>
      <c r="B27" s="2">
        <v>40</v>
      </c>
      <c r="C27" s="2">
        <f t="shared" si="0"/>
        <v>0.04</v>
      </c>
      <c r="D27" s="2">
        <v>11.52</v>
      </c>
      <c r="E27" s="2">
        <v>1.07</v>
      </c>
      <c r="F27" s="6">
        <f t="shared" si="3"/>
        <v>0.16634447071020697</v>
      </c>
      <c r="G27" s="13">
        <f t="shared" si="1"/>
        <v>45.412040503886502</v>
      </c>
      <c r="H27" s="3">
        <f t="shared" si="5"/>
        <v>369.79199999999997</v>
      </c>
      <c r="I27" s="14">
        <f t="shared" si="4"/>
        <v>0.12280428052496134</v>
      </c>
    </row>
    <row r="28" spans="1:9">
      <c r="A28" s="2">
        <v>120</v>
      </c>
      <c r="B28" s="2">
        <v>43.8</v>
      </c>
      <c r="C28" s="2">
        <f t="shared" si="0"/>
        <v>4.3799999999999999E-2</v>
      </c>
      <c r="D28" s="2">
        <v>11.5</v>
      </c>
      <c r="E28" s="2">
        <v>1.1000000000000001</v>
      </c>
      <c r="F28" s="6">
        <f t="shared" si="3"/>
        <v>0.15802724717469652</v>
      </c>
      <c r="G28" s="13">
        <f t="shared" si="1"/>
        <v>43.141438478692152</v>
      </c>
      <c r="H28" s="3">
        <f t="shared" si="5"/>
        <v>379.5</v>
      </c>
      <c r="I28" s="14">
        <f t="shared" si="4"/>
        <v>0.11367967978575007</v>
      </c>
    </row>
    <row r="29" spans="1:9">
      <c r="A29" s="2">
        <v>150</v>
      </c>
      <c r="B29" s="2">
        <v>48</v>
      </c>
      <c r="C29" s="2">
        <f t="shared" si="0"/>
        <v>4.8000000000000001E-2</v>
      </c>
      <c r="D29" s="2">
        <v>11.38</v>
      </c>
      <c r="E29" s="2">
        <v>1.1299999999999999</v>
      </c>
      <c r="F29" s="6">
        <f t="shared" si="3"/>
        <v>0.17466169424571745</v>
      </c>
      <c r="G29" s="13">
        <f t="shared" si="1"/>
        <v>47.682642529080866</v>
      </c>
      <c r="H29" s="3">
        <f t="shared" si="5"/>
        <v>385.78199999999998</v>
      </c>
      <c r="I29" s="14">
        <f t="shared" si="4"/>
        <v>0.123599967155235</v>
      </c>
    </row>
    <row r="30" spans="1:9">
      <c r="A30" s="2">
        <v>180</v>
      </c>
      <c r="B30" s="2">
        <v>52</v>
      </c>
      <c r="C30" s="2">
        <f t="shared" si="0"/>
        <v>5.1999999999999998E-2</v>
      </c>
      <c r="D30" s="2">
        <v>11.56</v>
      </c>
      <c r="E30" s="2">
        <v>1.1499999999999999</v>
      </c>
      <c r="F30" s="6">
        <f t="shared" si="3"/>
        <v>0.16634447071020697</v>
      </c>
      <c r="G30" s="13">
        <f t="shared" si="1"/>
        <v>45.412040503886502</v>
      </c>
      <c r="H30" s="3">
        <f t="shared" si="5"/>
        <v>398.81999999999994</v>
      </c>
      <c r="I30" s="14">
        <f t="shared" si="4"/>
        <v>0.11386600597734946</v>
      </c>
    </row>
    <row r="31" spans="1:9">
      <c r="A31" s="2">
        <v>210</v>
      </c>
      <c r="B31" s="2">
        <v>56</v>
      </c>
      <c r="C31" s="2">
        <f t="shared" si="0"/>
        <v>5.6000000000000001E-2</v>
      </c>
      <c r="D31" s="2">
        <v>11.47</v>
      </c>
      <c r="E31" s="2">
        <v>1.18</v>
      </c>
      <c r="F31" s="6">
        <f t="shared" si="3"/>
        <v>0.16634447071020697</v>
      </c>
      <c r="G31" s="13">
        <f t="shared" si="1"/>
        <v>45.412040503886502</v>
      </c>
      <c r="H31" s="3">
        <f t="shared" si="5"/>
        <v>406.03799999999995</v>
      </c>
      <c r="I31" s="14">
        <f t="shared" si="4"/>
        <v>0.11184184855576697</v>
      </c>
    </row>
    <row r="32" spans="1:9">
      <c r="A32" s="3" t="s">
        <v>19</v>
      </c>
      <c r="B32" s="3"/>
      <c r="C32" s="3"/>
      <c r="D32" s="3"/>
      <c r="E32" s="3"/>
      <c r="F32" s="9" t="s">
        <v>17</v>
      </c>
      <c r="G32" s="10" t="s">
        <v>17</v>
      </c>
      <c r="H32" s="11" t="s">
        <v>17</v>
      </c>
      <c r="I32" s="12"/>
    </row>
    <row r="33" spans="1:9">
      <c r="A33" s="2">
        <v>0</v>
      </c>
      <c r="B33" s="2">
        <v>56.5</v>
      </c>
      <c r="C33" s="2">
        <f t="shared" si="0"/>
        <v>5.6500000000000002E-2</v>
      </c>
      <c r="D33" s="2" t="s">
        <v>17</v>
      </c>
      <c r="E33" s="2" t="s">
        <v>17</v>
      </c>
      <c r="F33" s="6" t="s">
        <v>17</v>
      </c>
      <c r="G33" s="13" t="s">
        <v>17</v>
      </c>
      <c r="H33" s="3" t="s">
        <v>17</v>
      </c>
      <c r="I33" s="14"/>
    </row>
    <row r="34" spans="1:9">
      <c r="A34" s="2">
        <v>30</v>
      </c>
      <c r="B34" s="2">
        <v>61</v>
      </c>
      <c r="C34" s="2">
        <f t="shared" si="0"/>
        <v>6.0999999999999999E-2</v>
      </c>
      <c r="D34" s="2">
        <v>11.8</v>
      </c>
      <c r="E34" s="2">
        <v>1.21</v>
      </c>
      <c r="F34" s="6">
        <f t="shared" si="3"/>
        <v>0.18713752954898286</v>
      </c>
      <c r="G34" s="13">
        <f t="shared" si="1"/>
        <v>51.08854556687232</v>
      </c>
      <c r="H34" s="3">
        <f>(D34*E34)*30</f>
        <v>428.34000000000003</v>
      </c>
      <c r="I34" s="14">
        <f t="shared" si="4"/>
        <v>0.11927101266954362</v>
      </c>
    </row>
    <row r="35" spans="1:9">
      <c r="A35" s="2">
        <v>60</v>
      </c>
      <c r="B35" s="2">
        <v>66.099999999999994</v>
      </c>
      <c r="C35" s="2">
        <f t="shared" si="0"/>
        <v>6.6099999999999992E-2</v>
      </c>
      <c r="D35" s="2">
        <v>11.79</v>
      </c>
      <c r="E35" s="2">
        <v>1.25</v>
      </c>
      <c r="F35" s="6">
        <f t="shared" si="3"/>
        <v>0.21208920015551366</v>
      </c>
      <c r="G35" s="13">
        <f t="shared" si="1"/>
        <v>57.900351642455227</v>
      </c>
      <c r="H35" s="3">
        <f>(D35*E35)*30</f>
        <v>442.12499999999994</v>
      </c>
      <c r="I35" s="14">
        <f t="shared" si="4"/>
        <v>0.13095923470162338</v>
      </c>
    </row>
    <row r="36" spans="1:9">
      <c r="A36" s="2">
        <v>90</v>
      </c>
      <c r="B36" s="2">
        <v>71</v>
      </c>
      <c r="C36" s="2">
        <f t="shared" si="0"/>
        <v>7.0999999999999994E-2</v>
      </c>
      <c r="D36" s="2">
        <v>11.77</v>
      </c>
      <c r="E36" s="2">
        <v>1.28</v>
      </c>
      <c r="F36" s="6">
        <f t="shared" si="3"/>
        <v>0.20377197662000379</v>
      </c>
      <c r="G36" s="13">
        <f t="shared" si="1"/>
        <v>55.629749617261034</v>
      </c>
      <c r="H36" s="3">
        <f>(D36*E36)*30</f>
        <v>451.96800000000002</v>
      </c>
      <c r="I36" s="14">
        <f t="shared" si="4"/>
        <v>0.12308338116251821</v>
      </c>
    </row>
    <row r="37" spans="1:9">
      <c r="A37" s="2">
        <v>120</v>
      </c>
      <c r="B37" s="2">
        <v>75</v>
      </c>
      <c r="C37" s="2">
        <f t="shared" si="0"/>
        <v>7.4999999999999997E-2</v>
      </c>
      <c r="D37" s="2">
        <v>11.77</v>
      </c>
      <c r="E37" s="2">
        <v>1.3</v>
      </c>
      <c r="F37" s="6">
        <f t="shared" si="3"/>
        <v>0.16634447071020697</v>
      </c>
      <c r="G37" s="13">
        <f t="shared" si="1"/>
        <v>45.412040503886502</v>
      </c>
      <c r="H37" s="3">
        <f>(D37*E37)*30</f>
        <v>459.03000000000003</v>
      </c>
      <c r="I37" s="14">
        <f t="shared" si="4"/>
        <v>9.8930441373954861E-2</v>
      </c>
    </row>
    <row r="38" spans="1:9">
      <c r="A38" s="11" t="s">
        <v>28</v>
      </c>
      <c r="B38" s="11"/>
      <c r="F38" s="7"/>
    </row>
    <row r="39" spans="1:9">
      <c r="A39" s="3" t="s">
        <v>23</v>
      </c>
      <c r="B39" s="15">
        <f>AVERAGE(B40:B42)</f>
        <v>0.11599743812380674</v>
      </c>
    </row>
    <row r="40" spans="1:9">
      <c r="A40" s="3" t="s">
        <v>16</v>
      </c>
      <c r="B40" s="15">
        <f>AVERAGE(I16:I22)</f>
        <v>0.1109258997829716</v>
      </c>
    </row>
    <row r="41" spans="1:9">
      <c r="A41" s="3" t="s">
        <v>18</v>
      </c>
      <c r="B41" s="15">
        <f>AVERAGE(I25:I31)</f>
        <v>0.11900539711153858</v>
      </c>
    </row>
    <row r="42" spans="1:9">
      <c r="A42" s="3" t="s">
        <v>19</v>
      </c>
      <c r="B42" s="15">
        <f>AVERAGE(I34:I37)</f>
        <v>0.11806101747691002</v>
      </c>
    </row>
  </sheetData>
  <pageMargins left="0.75" right="0.75" top="1" bottom="1" header="0.5" footer="0.5"/>
  <pageSetup orientation="portrait" horizontalDpi="4294967292" verticalDpi="429496729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7"/>
  <sheetViews>
    <sheetView workbookViewId="0">
      <selection activeCell="J10" sqref="J10"/>
    </sheetView>
  </sheetViews>
  <sheetFormatPr baseColWidth="10" defaultRowHeight="15" x14ac:dyDescent="0"/>
  <cols>
    <col min="1" max="1" width="30.1640625" customWidth="1"/>
    <col min="2" max="3" width="15" customWidth="1"/>
    <col min="7" max="7" width="21.83203125" customWidth="1"/>
    <col min="8" max="8" width="19.83203125" customWidth="1"/>
    <col min="9" max="9" width="18" customWidth="1"/>
    <col min="10" max="10" width="16.33203125" customWidth="1"/>
  </cols>
  <sheetData>
    <row r="1" spans="1:10">
      <c r="A1" s="11" t="s">
        <v>10</v>
      </c>
      <c r="B1" s="5"/>
      <c r="C1" s="5"/>
    </row>
    <row r="2" spans="1:10">
      <c r="A2" s="2" t="s">
        <v>7</v>
      </c>
      <c r="B2" s="3">
        <v>1.006</v>
      </c>
      <c r="C2" s="5"/>
    </row>
    <row r="3" spans="1:10">
      <c r="A3" s="2" t="s">
        <v>8</v>
      </c>
      <c r="B3" s="3">
        <v>294.64999999999998</v>
      </c>
      <c r="C3" s="5"/>
    </row>
    <row r="4" spans="1:10">
      <c r="A4" s="2" t="s">
        <v>9</v>
      </c>
      <c r="B4" s="3">
        <v>8.2100000000000006E-2</v>
      </c>
      <c r="C4" s="5"/>
      <c r="D4" s="8"/>
    </row>
    <row r="5" spans="1:10">
      <c r="A5" s="2" t="s">
        <v>38</v>
      </c>
      <c r="B5" s="3">
        <v>273000</v>
      </c>
      <c r="C5" s="5"/>
    </row>
    <row r="6" spans="1:10">
      <c r="A6" s="11" t="s">
        <v>11</v>
      </c>
    </row>
    <row r="7" spans="1:10">
      <c r="A7" s="3" t="s">
        <v>29</v>
      </c>
      <c r="B7" s="3" t="s">
        <v>30</v>
      </c>
      <c r="C7" s="3" t="s">
        <v>33</v>
      </c>
      <c r="D7" s="3" t="s">
        <v>31</v>
      </c>
      <c r="E7" s="3" t="s">
        <v>32</v>
      </c>
      <c r="F7" s="9" t="s">
        <v>20</v>
      </c>
    </row>
    <row r="8" spans="1:10">
      <c r="A8" s="3" t="s">
        <v>16</v>
      </c>
      <c r="B8" s="3"/>
      <c r="C8" s="3"/>
      <c r="D8" s="3"/>
      <c r="E8" s="3"/>
      <c r="F8" s="9" t="s">
        <v>34</v>
      </c>
      <c r="G8" s="11" t="s">
        <v>35</v>
      </c>
      <c r="H8" s="11" t="s">
        <v>36</v>
      </c>
      <c r="I8" s="11" t="s">
        <v>37</v>
      </c>
      <c r="J8" s="11" t="s">
        <v>39</v>
      </c>
    </row>
    <row r="9" spans="1:10">
      <c r="A9" s="2">
        <v>0</v>
      </c>
      <c r="B9" s="2">
        <v>72</v>
      </c>
      <c r="C9" s="2">
        <f>B9/1000</f>
        <v>7.1999999999999995E-2</v>
      </c>
      <c r="D9" s="2" t="s">
        <v>17</v>
      </c>
      <c r="E9" s="2" t="s">
        <v>17</v>
      </c>
      <c r="F9" s="6"/>
      <c r="G9" s="3"/>
      <c r="H9" s="3"/>
      <c r="I9" s="3"/>
      <c r="J9" s="3"/>
    </row>
    <row r="10" spans="1:10">
      <c r="A10" s="2">
        <v>30</v>
      </c>
      <c r="B10" s="2">
        <v>70</v>
      </c>
      <c r="C10" s="2">
        <f t="shared" ref="C10:C30" si="0">B10/1000</f>
        <v>7.0000000000000007E-2</v>
      </c>
      <c r="D10" s="2">
        <v>0.71</v>
      </c>
      <c r="E10" s="2">
        <v>0.28999999999999998</v>
      </c>
      <c r="F10" s="6">
        <f>D10*E10</f>
        <v>0.20589999999999997</v>
      </c>
      <c r="G10" s="3">
        <f>F10*30</f>
        <v>6.1769999999999996</v>
      </c>
      <c r="H10" s="3">
        <f>($B$2*(C9-C10))/($B$4*$B$3)</f>
        <v>8.3172235355102983E-5</v>
      </c>
      <c r="I10" s="3">
        <f>H10*$B$5</f>
        <v>22.706020251943116</v>
      </c>
      <c r="J10" s="14">
        <f>(G10/I10)</f>
        <v>0.2720423892633228</v>
      </c>
    </row>
    <row r="11" spans="1:10">
      <c r="A11" s="2">
        <v>60</v>
      </c>
      <c r="B11" s="2">
        <v>68</v>
      </c>
      <c r="C11" s="2">
        <f t="shared" si="0"/>
        <v>6.8000000000000005E-2</v>
      </c>
      <c r="D11" s="2">
        <v>0.69</v>
      </c>
      <c r="E11" s="2">
        <v>0.28999999999999998</v>
      </c>
      <c r="F11" s="6">
        <f t="shared" ref="F11:F30" si="1">D11*E11</f>
        <v>0.20009999999999997</v>
      </c>
      <c r="G11" s="3">
        <f t="shared" ref="G11:G30" si="2">F11*30</f>
        <v>6.0029999999999992</v>
      </c>
      <c r="H11" s="3">
        <f t="shared" ref="H11:H30" si="3">($B$2*(C10-C11))/($B$4*$B$3)</f>
        <v>8.3172235355103552E-5</v>
      </c>
      <c r="I11" s="3">
        <f t="shared" ref="I11:I30" si="4">H11*$B$5</f>
        <v>22.706020251943269</v>
      </c>
      <c r="J11" s="14">
        <f t="shared" ref="J11:J30" si="5">(G11/I11)</f>
        <v>0.2643792233685795</v>
      </c>
    </row>
    <row r="12" spans="1:10">
      <c r="A12" s="2">
        <v>90</v>
      </c>
      <c r="B12" s="2">
        <v>67</v>
      </c>
      <c r="C12" s="2">
        <f t="shared" si="0"/>
        <v>6.7000000000000004E-2</v>
      </c>
      <c r="D12" s="2">
        <v>0.68</v>
      </c>
      <c r="E12" s="2">
        <v>0.28999999999999998</v>
      </c>
      <c r="F12" s="6">
        <f t="shared" si="1"/>
        <v>0.19720000000000001</v>
      </c>
      <c r="G12" s="3">
        <f t="shared" si="2"/>
        <v>5.9160000000000004</v>
      </c>
      <c r="H12" s="3">
        <f t="shared" si="3"/>
        <v>4.1586117677551776E-5</v>
      </c>
      <c r="I12" s="3">
        <f t="shared" si="4"/>
        <v>11.353010125971634</v>
      </c>
      <c r="J12" s="14">
        <f t="shared" si="5"/>
        <v>0.52109528084241763</v>
      </c>
    </row>
    <row r="13" spans="1:10">
      <c r="A13" s="2">
        <v>120</v>
      </c>
      <c r="B13" s="2">
        <v>66</v>
      </c>
      <c r="C13" s="2">
        <f t="shared" si="0"/>
        <v>6.6000000000000003E-2</v>
      </c>
      <c r="D13" s="2">
        <v>0.65</v>
      </c>
      <c r="E13" s="2">
        <v>0.27</v>
      </c>
      <c r="F13" s="6">
        <f t="shared" si="1"/>
        <v>0.17550000000000002</v>
      </c>
      <c r="G13" s="3">
        <f t="shared" si="2"/>
        <v>5.2650000000000006</v>
      </c>
      <c r="H13" s="3">
        <f t="shared" si="3"/>
        <v>4.1586117677551776E-5</v>
      </c>
      <c r="I13" s="3">
        <f t="shared" si="4"/>
        <v>11.353010125971634</v>
      </c>
      <c r="J13" s="14">
        <f t="shared" si="5"/>
        <v>0.46375366018176628</v>
      </c>
    </row>
    <row r="14" spans="1:10">
      <c r="A14" s="2">
        <v>150</v>
      </c>
      <c r="B14" s="2">
        <v>65</v>
      </c>
      <c r="C14" s="2">
        <f t="shared" si="0"/>
        <v>6.5000000000000002E-2</v>
      </c>
      <c r="D14" s="2">
        <v>0.61</v>
      </c>
      <c r="E14" s="2">
        <v>0.24</v>
      </c>
      <c r="F14" s="6">
        <f t="shared" si="1"/>
        <v>0.1464</v>
      </c>
      <c r="G14" s="3">
        <f t="shared" si="2"/>
        <v>4.3920000000000003</v>
      </c>
      <c r="H14" s="3">
        <f t="shared" si="3"/>
        <v>4.1586117677551776E-5</v>
      </c>
      <c r="I14" s="3">
        <f t="shared" si="4"/>
        <v>11.353010125971634</v>
      </c>
      <c r="J14" s="14">
        <f t="shared" si="5"/>
        <v>0.38685775413453322</v>
      </c>
    </row>
    <row r="15" spans="1:10">
      <c r="A15" s="2">
        <v>180</v>
      </c>
      <c r="B15" s="2">
        <v>65</v>
      </c>
      <c r="C15" s="2">
        <f t="shared" si="0"/>
        <v>6.5000000000000002E-2</v>
      </c>
      <c r="D15" s="2">
        <v>0.3</v>
      </c>
      <c r="E15" s="2">
        <v>0.13</v>
      </c>
      <c r="F15" s="6">
        <f t="shared" si="1"/>
        <v>3.9E-2</v>
      </c>
      <c r="G15" s="3">
        <f t="shared" si="2"/>
        <v>1.17</v>
      </c>
      <c r="H15" s="3">
        <f>($B$2*(C14-C15))/($B$4*$B$3)</f>
        <v>0</v>
      </c>
      <c r="I15" s="3">
        <f t="shared" si="4"/>
        <v>0</v>
      </c>
      <c r="J15" s="14"/>
    </row>
    <row r="16" spans="1:10">
      <c r="A16" s="13" t="s">
        <v>18</v>
      </c>
      <c r="B16" s="3"/>
      <c r="C16" s="3"/>
      <c r="D16" s="3"/>
      <c r="E16" s="3"/>
      <c r="F16" s="9"/>
      <c r="G16" s="11"/>
      <c r="H16" s="11"/>
      <c r="I16" s="11"/>
      <c r="J16" s="12"/>
    </row>
    <row r="17" spans="1:10">
      <c r="A17" s="20">
        <v>0</v>
      </c>
      <c r="B17" s="2">
        <v>60</v>
      </c>
      <c r="C17" s="2">
        <f t="shared" si="0"/>
        <v>0.06</v>
      </c>
      <c r="D17" s="2" t="s">
        <v>17</v>
      </c>
      <c r="E17" s="2" t="s">
        <v>17</v>
      </c>
      <c r="F17" s="6"/>
      <c r="G17" s="3"/>
      <c r="H17" s="3"/>
      <c r="I17" s="3"/>
      <c r="J17" s="14"/>
    </row>
    <row r="18" spans="1:10">
      <c r="A18" s="20">
        <v>30</v>
      </c>
      <c r="B18" s="2">
        <v>59</v>
      </c>
      <c r="C18" s="2">
        <f t="shared" si="0"/>
        <v>5.8999999999999997E-2</v>
      </c>
      <c r="D18" s="21">
        <v>0.72</v>
      </c>
      <c r="E18" s="2">
        <v>0.31</v>
      </c>
      <c r="F18" s="6">
        <f t="shared" si="1"/>
        <v>0.22319999999999998</v>
      </c>
      <c r="G18" s="3">
        <f t="shared" si="2"/>
        <v>6.6959999999999997</v>
      </c>
      <c r="H18" s="3">
        <f>($B$2*(C17-C18))/($B$4*$B$3)</f>
        <v>4.1586117677551776E-5</v>
      </c>
      <c r="I18" s="3">
        <f t="shared" si="4"/>
        <v>11.353010125971634</v>
      </c>
      <c r="J18" s="14">
        <f t="shared" si="5"/>
        <v>0.58979952679527181</v>
      </c>
    </row>
    <row r="19" spans="1:10">
      <c r="A19" s="20">
        <v>60</v>
      </c>
      <c r="B19" s="2">
        <v>57</v>
      </c>
      <c r="C19" s="2">
        <f t="shared" si="0"/>
        <v>5.7000000000000002E-2</v>
      </c>
      <c r="D19" s="21">
        <v>0.7</v>
      </c>
      <c r="E19" s="2">
        <v>0.32</v>
      </c>
      <c r="F19" s="6">
        <f t="shared" si="1"/>
        <v>0.22399999999999998</v>
      </c>
      <c r="G19" s="3">
        <f t="shared" si="2"/>
        <v>6.7199999999999989</v>
      </c>
      <c r="H19" s="3">
        <f t="shared" si="3"/>
        <v>8.3172235355103268E-5</v>
      </c>
      <c r="I19" s="3">
        <f t="shared" si="4"/>
        <v>22.70602025194319</v>
      </c>
      <c r="J19" s="14">
        <f t="shared" si="5"/>
        <v>0.29595675179691161</v>
      </c>
    </row>
    <row r="20" spans="1:10">
      <c r="A20" s="20">
        <v>90</v>
      </c>
      <c r="B20" s="2">
        <v>55.9</v>
      </c>
      <c r="C20" s="2">
        <f t="shared" si="0"/>
        <v>5.5899999999999998E-2</v>
      </c>
      <c r="D20" s="21">
        <v>0.67</v>
      </c>
      <c r="E20" s="2">
        <v>0.32</v>
      </c>
      <c r="F20" s="6">
        <f t="shared" si="1"/>
        <v>0.21440000000000001</v>
      </c>
      <c r="G20" s="3">
        <f t="shared" si="2"/>
        <v>6.4320000000000004</v>
      </c>
      <c r="H20" s="3">
        <f t="shared" si="3"/>
        <v>4.5744729445307076E-5</v>
      </c>
      <c r="I20" s="3">
        <f t="shared" si="4"/>
        <v>12.488311138568832</v>
      </c>
      <c r="J20" s="14">
        <f t="shared" si="5"/>
        <v>0.5150416200102067</v>
      </c>
    </row>
    <row r="21" spans="1:10">
      <c r="A21" s="20">
        <v>120</v>
      </c>
      <c r="B21" s="2">
        <v>54.1</v>
      </c>
      <c r="C21" s="2">
        <f t="shared" si="0"/>
        <v>5.4100000000000002E-2</v>
      </c>
      <c r="D21" s="21">
        <v>0.62</v>
      </c>
      <c r="E21" s="2">
        <v>0.28999999999999998</v>
      </c>
      <c r="F21" s="6">
        <f t="shared" si="1"/>
        <v>0.17979999999999999</v>
      </c>
      <c r="G21" s="3">
        <f t="shared" si="2"/>
        <v>5.3939999999999992</v>
      </c>
      <c r="H21" s="3">
        <f t="shared" si="3"/>
        <v>7.485501181959298E-5</v>
      </c>
      <c r="I21" s="3">
        <f t="shared" si="4"/>
        <v>20.435418226748883</v>
      </c>
      <c r="J21" s="14">
        <f t="shared" si="5"/>
        <v>0.26395349192998352</v>
      </c>
    </row>
    <row r="22" spans="1:10">
      <c r="A22" s="20">
        <v>150</v>
      </c>
      <c r="B22" s="2">
        <v>53.1</v>
      </c>
      <c r="C22" s="2">
        <f t="shared" si="0"/>
        <v>5.3100000000000001E-2</v>
      </c>
      <c r="D22" s="21">
        <v>0.44</v>
      </c>
      <c r="E22" s="2">
        <v>0.2</v>
      </c>
      <c r="F22" s="6">
        <f t="shared" si="1"/>
        <v>8.8000000000000009E-2</v>
      </c>
      <c r="G22" s="3">
        <f t="shared" si="2"/>
        <v>2.64</v>
      </c>
      <c r="H22" s="3">
        <f t="shared" si="3"/>
        <v>4.1586117677551776E-5</v>
      </c>
      <c r="I22" s="3">
        <f t="shared" si="4"/>
        <v>11.353010125971634</v>
      </c>
      <c r="J22" s="14">
        <f t="shared" si="5"/>
        <v>0.23253744784042979</v>
      </c>
    </row>
    <row r="23" spans="1:10">
      <c r="A23" s="20">
        <v>180</v>
      </c>
      <c r="B23" s="2">
        <v>53</v>
      </c>
      <c r="C23" s="2">
        <f t="shared" si="0"/>
        <v>5.2999999999999999E-2</v>
      </c>
      <c r="D23" s="21">
        <v>0.16</v>
      </c>
      <c r="E23" s="2">
        <v>0.1</v>
      </c>
      <c r="F23" s="6">
        <f t="shared" si="1"/>
        <v>1.6E-2</v>
      </c>
      <c r="G23" s="3">
        <f t="shared" si="2"/>
        <v>0.48</v>
      </c>
      <c r="H23" s="3">
        <f t="shared" si="3"/>
        <v>4.1586117677552937E-6</v>
      </c>
      <c r="I23" s="3">
        <f t="shared" si="4"/>
        <v>1.1353010125971952</v>
      </c>
      <c r="J23" s="14">
        <f t="shared" si="5"/>
        <v>0.42279535970986049</v>
      </c>
    </row>
    <row r="24" spans="1:10">
      <c r="A24" s="13" t="s">
        <v>19</v>
      </c>
      <c r="B24" s="3"/>
      <c r="C24" s="3"/>
      <c r="D24" s="3"/>
      <c r="E24" s="3"/>
      <c r="F24" s="9"/>
      <c r="G24" s="11"/>
      <c r="H24" s="11"/>
      <c r="I24" s="11"/>
      <c r="J24" s="12"/>
    </row>
    <row r="25" spans="1:10">
      <c r="A25" s="20">
        <v>0</v>
      </c>
      <c r="B25" s="2">
        <v>47.1</v>
      </c>
      <c r="C25" s="2">
        <f t="shared" si="0"/>
        <v>4.7100000000000003E-2</v>
      </c>
      <c r="D25" s="2" t="s">
        <v>17</v>
      </c>
      <c r="E25" s="2" t="s">
        <v>17</v>
      </c>
      <c r="F25" s="6"/>
      <c r="G25" s="3"/>
      <c r="H25" s="3"/>
      <c r="I25" s="3"/>
      <c r="J25" s="14"/>
    </row>
    <row r="26" spans="1:10">
      <c r="A26" s="20">
        <v>30</v>
      </c>
      <c r="B26" s="2">
        <v>46.2</v>
      </c>
      <c r="C26" s="2">
        <f t="shared" si="0"/>
        <v>4.6200000000000005E-2</v>
      </c>
      <c r="D26" s="21">
        <v>0.73</v>
      </c>
      <c r="E26" s="2">
        <v>0.35</v>
      </c>
      <c r="F26" s="6">
        <f t="shared" si="1"/>
        <v>0.2555</v>
      </c>
      <c r="G26" s="3">
        <f t="shared" si="2"/>
        <v>7.665</v>
      </c>
      <c r="H26" s="3">
        <f t="shared" si="3"/>
        <v>3.742750590979649E-5</v>
      </c>
      <c r="I26" s="3">
        <f t="shared" si="4"/>
        <v>10.217709113374442</v>
      </c>
      <c r="J26" s="14">
        <f t="shared" si="5"/>
        <v>0.75016815559633809</v>
      </c>
    </row>
    <row r="27" spans="1:10">
      <c r="A27" s="20">
        <v>60</v>
      </c>
      <c r="B27" s="2">
        <v>45</v>
      </c>
      <c r="C27" s="2">
        <f t="shared" si="0"/>
        <v>4.4999999999999998E-2</v>
      </c>
      <c r="D27" s="21">
        <v>0.72</v>
      </c>
      <c r="E27" s="2">
        <v>0.34</v>
      </c>
      <c r="F27" s="6">
        <f t="shared" si="1"/>
        <v>0.24480000000000002</v>
      </c>
      <c r="G27" s="3">
        <f t="shared" si="2"/>
        <v>7.3440000000000003</v>
      </c>
      <c r="H27" s="3">
        <f t="shared" si="3"/>
        <v>4.9903341213062369E-5</v>
      </c>
      <c r="I27" s="3">
        <f t="shared" si="4"/>
        <v>13.623612151166027</v>
      </c>
      <c r="J27" s="14">
        <f t="shared" si="5"/>
        <v>0.53906408363008462</v>
      </c>
    </row>
    <row r="28" spans="1:10">
      <c r="A28" s="20">
        <v>90</v>
      </c>
      <c r="B28" s="2">
        <v>43.9</v>
      </c>
      <c r="C28" s="2">
        <f t="shared" si="0"/>
        <v>4.3900000000000002E-2</v>
      </c>
      <c r="D28" s="21">
        <v>0.7</v>
      </c>
      <c r="E28" s="2">
        <v>0.33</v>
      </c>
      <c r="F28" s="6">
        <f t="shared" si="1"/>
        <v>0.23099999999999998</v>
      </c>
      <c r="G28" s="3">
        <f t="shared" si="2"/>
        <v>6.93</v>
      </c>
      <c r="H28" s="3">
        <f t="shared" si="3"/>
        <v>4.5744729445306791E-5</v>
      </c>
      <c r="I28" s="3">
        <f t="shared" si="4"/>
        <v>12.488311138568754</v>
      </c>
      <c r="J28" s="14">
        <f t="shared" si="5"/>
        <v>0.55491890961920931</v>
      </c>
    </row>
    <row r="29" spans="1:10">
      <c r="A29" s="20">
        <v>120</v>
      </c>
      <c r="B29" s="2">
        <v>42.1</v>
      </c>
      <c r="C29" s="2">
        <f t="shared" si="0"/>
        <v>4.2099999999999999E-2</v>
      </c>
      <c r="D29" s="21">
        <v>0.66</v>
      </c>
      <c r="E29" s="2">
        <v>0.3</v>
      </c>
      <c r="F29" s="6">
        <f t="shared" si="1"/>
        <v>0.19800000000000001</v>
      </c>
      <c r="G29" s="3">
        <f t="shared" si="2"/>
        <v>5.94</v>
      </c>
      <c r="H29" s="3">
        <f t="shared" si="3"/>
        <v>7.4855011819593265E-5</v>
      </c>
      <c r="I29" s="3">
        <f t="shared" si="4"/>
        <v>20.435418226748961</v>
      </c>
      <c r="J29" s="14">
        <f t="shared" si="5"/>
        <v>0.29067180980053697</v>
      </c>
    </row>
    <row r="30" spans="1:10">
      <c r="A30" s="20">
        <v>150</v>
      </c>
      <c r="B30" s="2">
        <v>41.9</v>
      </c>
      <c r="C30" s="2">
        <f t="shared" si="0"/>
        <v>4.19E-2</v>
      </c>
      <c r="D30" s="21">
        <v>0.3</v>
      </c>
      <c r="E30" s="2">
        <v>0.14000000000000001</v>
      </c>
      <c r="F30" s="6">
        <f t="shared" si="1"/>
        <v>4.2000000000000003E-2</v>
      </c>
      <c r="G30" s="3">
        <f t="shared" si="2"/>
        <v>1.26</v>
      </c>
      <c r="H30" s="3">
        <f t="shared" si="3"/>
        <v>8.3172235355102993E-6</v>
      </c>
      <c r="I30" s="3">
        <f t="shared" si="4"/>
        <v>2.2706020251943118</v>
      </c>
      <c r="J30" s="14">
        <f t="shared" si="5"/>
        <v>0.55491890961921109</v>
      </c>
    </row>
    <row r="31" spans="1:10">
      <c r="A31" s="10" t="s">
        <v>28</v>
      </c>
      <c r="C31" s="4"/>
    </row>
    <row r="32" spans="1:10">
      <c r="A32" s="21" t="s">
        <v>40</v>
      </c>
      <c r="B32" s="14">
        <f>AVERAGE(J10:J14)</f>
        <v>0.38162566155812389</v>
      </c>
      <c r="C32" s="4"/>
    </row>
    <row r="33" spans="1:3">
      <c r="A33" s="21" t="s">
        <v>41</v>
      </c>
      <c r="B33" s="14">
        <f>AVERAGE(J18:J23)</f>
        <v>0.386680699680444</v>
      </c>
      <c r="C33" s="4"/>
    </row>
    <row r="34" spans="1:3">
      <c r="A34" s="21" t="s">
        <v>42</v>
      </c>
      <c r="B34" s="14">
        <f>AVERAGE(J26:J30)</f>
        <v>0.53794837365307602</v>
      </c>
      <c r="C34" s="4"/>
    </row>
    <row r="35" spans="1:3">
      <c r="A35" s="21" t="s">
        <v>43</v>
      </c>
      <c r="B35" s="14">
        <f>AVERAGE(B32:B34)</f>
        <v>0.43541824496388132</v>
      </c>
      <c r="C35" s="4"/>
    </row>
    <row r="36" spans="1:3">
      <c r="A36" s="21" t="s">
        <v>44</v>
      </c>
      <c r="B36" s="14">
        <v>5.05064E-2</v>
      </c>
      <c r="C36" s="4"/>
    </row>
    <row r="37" spans="1:3">
      <c r="C37" s="7"/>
    </row>
  </sheetData>
  <pageMargins left="0.75" right="0.75" top="1" bottom="1" header="0.5" footer="0.5"/>
  <pageSetup orientation="portrait" horizontalDpi="4294967292" verticalDpi="4294967292"/>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workbookViewId="0">
      <selection activeCell="C7" sqref="C7"/>
    </sheetView>
  </sheetViews>
  <sheetFormatPr baseColWidth="10" defaultRowHeight="15" x14ac:dyDescent="0"/>
  <cols>
    <col min="1" max="1" width="52.1640625" customWidth="1"/>
    <col min="2" max="2" width="56" customWidth="1"/>
  </cols>
  <sheetData>
    <row r="1" spans="1:2" ht="75">
      <c r="A1" s="22" t="s">
        <v>45</v>
      </c>
      <c r="B1" s="24" t="s">
        <v>46</v>
      </c>
    </row>
    <row r="2" spans="1:2" ht="75">
      <c r="A2" s="23" t="s">
        <v>47</v>
      </c>
      <c r="B2" s="25" t="s">
        <v>48</v>
      </c>
    </row>
    <row r="3" spans="1:2" ht="75">
      <c r="A3" s="22" t="s">
        <v>49</v>
      </c>
      <c r="B3" s="25" t="s">
        <v>50</v>
      </c>
    </row>
    <row r="4" spans="1:2" ht="105">
      <c r="A4" s="22" t="s">
        <v>51</v>
      </c>
      <c r="B4" s="24" t="s">
        <v>52</v>
      </c>
    </row>
    <row r="5" spans="1:2" ht="90">
      <c r="A5" s="22" t="s">
        <v>53</v>
      </c>
      <c r="B5" s="25" t="s">
        <v>54</v>
      </c>
    </row>
  </sheetData>
  <pageMargins left="0.75" right="0.75" top="1" bottom="1" header="0.5" footer="0.5"/>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Charts</vt:lpstr>
      </vt:variant>
      <vt:variant>
        <vt:i4>2</vt:i4>
      </vt:variant>
    </vt:vector>
  </HeadingPairs>
  <TitlesOfParts>
    <vt:vector size="5" baseType="lpstr">
      <vt:lpstr>Electrolyzer Analysis</vt:lpstr>
      <vt:lpstr>Fuel Cell Analysis</vt:lpstr>
      <vt:lpstr>Q&amp;A</vt:lpstr>
      <vt:lpstr>Electrolyzer Plot</vt:lpstr>
      <vt:lpstr>Fuel Cell Plot</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Christian Cota</dc:creator>
  <cp:lastModifiedBy>Christian Cota</cp:lastModifiedBy>
  <dcterms:created xsi:type="dcterms:W3CDTF">2013-10-20T17:33:23Z</dcterms:created>
  <dcterms:modified xsi:type="dcterms:W3CDTF">2013-10-24T18:23:41Z</dcterms:modified>
</cp:coreProperties>
</file>