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
    </mc:Choice>
  </mc:AlternateContent>
  <bookViews>
    <workbookView xWindow="0" yWindow="0" windowWidth="19200" windowHeight="11595" firstSheet="1" activeTab="3"/>
  </bookViews>
  <sheets>
    <sheet name="Electrolyzer Data &amp; Analysis" sheetId="1" r:id="rId1"/>
    <sheet name="Electolyzer Effiency Graph" sheetId="3" r:id="rId2"/>
    <sheet name="Fuel Cell Graph" sheetId="5" r:id="rId3"/>
    <sheet name="Fuel Cell Data &amp; Analysis" sheetId="2" r:id="rId4"/>
    <sheet name="Analysis" sheetId="4"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2" l="1"/>
  <c r="B9" i="2"/>
  <c r="J38" i="2"/>
  <c r="J39" i="2"/>
  <c r="J40" i="2"/>
  <c r="J41" i="2"/>
  <c r="J42" i="2"/>
  <c r="J37" i="2"/>
  <c r="J28" i="2"/>
  <c r="J29" i="2"/>
  <c r="J30" i="2"/>
  <c r="J31" i="2"/>
  <c r="J27" i="2"/>
  <c r="J18" i="2"/>
  <c r="J19" i="2"/>
  <c r="J20" i="2"/>
  <c r="J21" i="2"/>
  <c r="J22" i="2"/>
  <c r="J17" i="2"/>
  <c r="H27" i="2" l="1"/>
  <c r="H17" i="2"/>
  <c r="G21" i="1"/>
  <c r="F21" i="1"/>
  <c r="G17" i="2"/>
  <c r="F17" i="2"/>
  <c r="J21" i="1"/>
  <c r="H42" i="2"/>
  <c r="I42" i="2" s="1"/>
  <c r="F42" i="2"/>
  <c r="G42" i="2" s="1"/>
  <c r="H41" i="2"/>
  <c r="I41" i="2" s="1"/>
  <c r="F41" i="2"/>
  <c r="G41" i="2" s="1"/>
  <c r="I40" i="2"/>
  <c r="H40" i="2"/>
  <c r="F40" i="2"/>
  <c r="G40" i="2" s="1"/>
  <c r="H39" i="2"/>
  <c r="I39" i="2" s="1"/>
  <c r="F39" i="2"/>
  <c r="G39" i="2" s="1"/>
  <c r="H38" i="2"/>
  <c r="I38" i="2" s="1"/>
  <c r="F38" i="2"/>
  <c r="G38" i="2" s="1"/>
  <c r="H37" i="2"/>
  <c r="I37" i="2" s="1"/>
  <c r="G37" i="2"/>
  <c r="F37" i="2"/>
  <c r="H32" i="2"/>
  <c r="I32" i="2" s="1"/>
  <c r="F32" i="2"/>
  <c r="G32" i="2" s="1"/>
  <c r="J32" i="2" s="1"/>
  <c r="B10" i="2" s="1"/>
  <c r="B12" i="2" s="1"/>
  <c r="H31" i="2"/>
  <c r="I31" i="2" s="1"/>
  <c r="F31" i="2"/>
  <c r="G31" i="2" s="1"/>
  <c r="H30" i="2"/>
  <c r="I30" i="2" s="1"/>
  <c r="F30" i="2"/>
  <c r="G30" i="2" s="1"/>
  <c r="H29" i="2"/>
  <c r="I29" i="2" s="1"/>
  <c r="F29" i="2"/>
  <c r="G29" i="2" s="1"/>
  <c r="H28" i="2"/>
  <c r="I28" i="2" s="1"/>
  <c r="F28" i="2"/>
  <c r="G28" i="2" s="1"/>
  <c r="I27" i="2"/>
  <c r="F27" i="2"/>
  <c r="G27" i="2" s="1"/>
  <c r="I18" i="2"/>
  <c r="I19" i="2"/>
  <c r="I20" i="2"/>
  <c r="I21" i="2"/>
  <c r="I22" i="2"/>
  <c r="I17" i="2"/>
  <c r="H18" i="2"/>
  <c r="H19" i="2"/>
  <c r="H20" i="2"/>
  <c r="H21" i="2"/>
  <c r="H22" i="2"/>
  <c r="B3" i="2"/>
  <c r="F18" i="2"/>
  <c r="G18" i="2" s="1"/>
  <c r="F19" i="2"/>
  <c r="G19" i="2" s="1"/>
  <c r="F20" i="2"/>
  <c r="F21" i="2"/>
  <c r="F22" i="2"/>
  <c r="G22" i="2" s="1"/>
  <c r="G21" i="2"/>
  <c r="G20" i="2"/>
  <c r="G60" i="1" l="1"/>
  <c r="G27" i="1"/>
  <c r="H29" i="1"/>
  <c r="I29" i="1" s="1"/>
  <c r="B7" i="1"/>
  <c r="H54" i="1" s="1"/>
  <c r="I54" i="1" s="1"/>
  <c r="F61" i="1"/>
  <c r="G61" i="1" s="1"/>
  <c r="F60" i="1"/>
  <c r="F59" i="1"/>
  <c r="G59" i="1" s="1"/>
  <c r="F58" i="1"/>
  <c r="G58" i="1" s="1"/>
  <c r="F57" i="1"/>
  <c r="G57" i="1" s="1"/>
  <c r="F56" i="1"/>
  <c r="G56" i="1" s="1"/>
  <c r="F55" i="1"/>
  <c r="G55" i="1" s="1"/>
  <c r="F54" i="1"/>
  <c r="G54" i="1" s="1"/>
  <c r="F53" i="1"/>
  <c r="G53" i="1" s="1"/>
  <c r="F52" i="1"/>
  <c r="G52" i="1" s="1"/>
  <c r="F37" i="1"/>
  <c r="G37" i="1" s="1"/>
  <c r="F47" i="1"/>
  <c r="G47" i="1" s="1"/>
  <c r="F46" i="1"/>
  <c r="G46" i="1" s="1"/>
  <c r="F45" i="1"/>
  <c r="G45" i="1" s="1"/>
  <c r="F44" i="1"/>
  <c r="G44" i="1" s="1"/>
  <c r="F43" i="1"/>
  <c r="G43" i="1" s="1"/>
  <c r="F42" i="1"/>
  <c r="G42" i="1" s="1"/>
  <c r="F41" i="1"/>
  <c r="G41" i="1" s="1"/>
  <c r="F40" i="1"/>
  <c r="G40" i="1" s="1"/>
  <c r="F39" i="1"/>
  <c r="G39" i="1" s="1"/>
  <c r="F38" i="1"/>
  <c r="G38" i="1" s="1"/>
  <c r="F22" i="1"/>
  <c r="G22" i="1" s="1"/>
  <c r="F23" i="1"/>
  <c r="G23" i="1" s="1"/>
  <c r="F24" i="1"/>
  <c r="G24" i="1" s="1"/>
  <c r="F25" i="1"/>
  <c r="G25" i="1" s="1"/>
  <c r="F26" i="1"/>
  <c r="G26" i="1" s="1"/>
  <c r="F27" i="1"/>
  <c r="F28" i="1"/>
  <c r="G28" i="1" s="1"/>
  <c r="F29" i="1"/>
  <c r="G29" i="1" s="1"/>
  <c r="F30" i="1"/>
  <c r="G30" i="1" s="1"/>
  <c r="F31" i="1"/>
  <c r="G31" i="1" s="1"/>
  <c r="F32" i="1"/>
  <c r="G32" i="1" s="1"/>
  <c r="H42" i="1" l="1"/>
  <c r="I42" i="1" s="1"/>
  <c r="J42" i="1" s="1"/>
  <c r="H22" i="1"/>
  <c r="I22" i="1" s="1"/>
  <c r="J22" i="1" s="1"/>
  <c r="J54" i="1"/>
  <c r="H53" i="1"/>
  <c r="I53" i="1" s="1"/>
  <c r="J53" i="1" s="1"/>
  <c r="H41" i="1"/>
  <c r="I41" i="1" s="1"/>
  <c r="J41" i="1" s="1"/>
  <c r="H27" i="1"/>
  <c r="I27" i="1" s="1"/>
  <c r="J27" i="1" s="1"/>
  <c r="H21" i="1"/>
  <c r="I21" i="1" s="1"/>
  <c r="H40" i="1"/>
  <c r="I40" i="1" s="1"/>
  <c r="J40" i="1" s="1"/>
  <c r="H59" i="1"/>
  <c r="I59" i="1" s="1"/>
  <c r="J59" i="1" s="1"/>
  <c r="H61" i="1"/>
  <c r="I61" i="1" s="1"/>
  <c r="J61" i="1" s="1"/>
  <c r="H60" i="1"/>
  <c r="I60" i="1" s="1"/>
  <c r="J60" i="1" s="1"/>
  <c r="H26" i="1"/>
  <c r="I26" i="1" s="1"/>
  <c r="J26" i="1" s="1"/>
  <c r="H47" i="1"/>
  <c r="I47" i="1" s="1"/>
  <c r="J47" i="1" s="1"/>
  <c r="H39" i="1"/>
  <c r="I39" i="1" s="1"/>
  <c r="J39" i="1" s="1"/>
  <c r="H58" i="1"/>
  <c r="I58" i="1" s="1"/>
  <c r="J58" i="1" s="1"/>
  <c r="H23" i="1"/>
  <c r="I23" i="1" s="1"/>
  <c r="J23" i="1" s="1"/>
  <c r="H25" i="1"/>
  <c r="I25" i="1" s="1"/>
  <c r="H46" i="1"/>
  <c r="I46" i="1" s="1"/>
  <c r="J46" i="1" s="1"/>
  <c r="H38" i="1"/>
  <c r="I38" i="1" s="1"/>
  <c r="J38" i="1" s="1"/>
  <c r="H57" i="1"/>
  <c r="I57" i="1" s="1"/>
  <c r="J57" i="1" s="1"/>
  <c r="H28" i="1"/>
  <c r="I28" i="1" s="1"/>
  <c r="J28" i="1" s="1"/>
  <c r="H24" i="1"/>
  <c r="I24" i="1" s="1"/>
  <c r="J24" i="1" s="1"/>
  <c r="H45" i="1"/>
  <c r="I45" i="1" s="1"/>
  <c r="J45" i="1" s="1"/>
  <c r="H56" i="1"/>
  <c r="I56" i="1" s="1"/>
  <c r="J56" i="1" s="1"/>
  <c r="H31" i="1"/>
  <c r="I31" i="1" s="1"/>
  <c r="J31" i="1" s="1"/>
  <c r="H44" i="1"/>
  <c r="I44" i="1" s="1"/>
  <c r="J44" i="1" s="1"/>
  <c r="H37" i="1"/>
  <c r="I37" i="1" s="1"/>
  <c r="J37" i="1" s="1"/>
  <c r="H55" i="1"/>
  <c r="I55" i="1" s="1"/>
  <c r="J55" i="1" s="1"/>
  <c r="H30" i="1"/>
  <c r="I30" i="1" s="1"/>
  <c r="J30" i="1" s="1"/>
  <c r="H32" i="1"/>
  <c r="I32" i="1" s="1"/>
  <c r="J32" i="1" s="1"/>
  <c r="H43" i="1"/>
  <c r="I43" i="1" s="1"/>
  <c r="J43" i="1" s="1"/>
  <c r="H52" i="1"/>
  <c r="I52" i="1" s="1"/>
  <c r="J52" i="1" s="1"/>
  <c r="J29" i="1"/>
  <c r="J25" i="1"/>
  <c r="B15" i="1" l="1"/>
  <c r="B13" i="1"/>
  <c r="B14" i="1"/>
  <c r="B16" i="1" l="1"/>
</calcChain>
</file>

<file path=xl/sharedStrings.xml><?xml version="1.0" encoding="utf-8"?>
<sst xmlns="http://schemas.openxmlformats.org/spreadsheetml/2006/main" count="131" uniqueCount="29">
  <si>
    <t>Input Parameters</t>
  </si>
  <si>
    <t>Temperature (K)</t>
  </si>
  <si>
    <t>Pressure (atm)</t>
  </si>
  <si>
    <t>Gas Constant R</t>
  </si>
  <si>
    <t>Final Efficiencies:</t>
  </si>
  <si>
    <t>Run 1 Data:</t>
  </si>
  <si>
    <t>Time (seconds)</t>
  </si>
  <si>
    <t>Voltage (V)</t>
  </si>
  <si>
    <t>Current (A)</t>
  </si>
  <si>
    <t xml:space="preserve">Run 1 Calculations </t>
  </si>
  <si>
    <t>Power (W)</t>
  </si>
  <si>
    <t>Gannon Carroll</t>
  </si>
  <si>
    <t>Engr 115</t>
  </si>
  <si>
    <t>Thursday 2 PM</t>
  </si>
  <si>
    <t>Electrical Energy In (J)</t>
  </si>
  <si>
    <t>Chemical Energy Out (kJ)</t>
  </si>
  <si>
    <t>Efficiency (%)</t>
  </si>
  <si>
    <t>--</t>
  </si>
  <si>
    <t>Run 2 Data:</t>
  </si>
  <si>
    <t>Run 3 Data:</t>
  </si>
  <si>
    <r>
      <t>H</t>
    </r>
    <r>
      <rPr>
        <vertAlign val="subscript"/>
        <sz val="11"/>
        <color theme="1"/>
        <rFont val="Calibri"/>
        <family val="2"/>
        <scheme val="minor"/>
      </rPr>
      <t>2</t>
    </r>
    <r>
      <rPr>
        <sz val="11"/>
        <color theme="1"/>
        <rFont val="Calibri"/>
        <family val="2"/>
        <scheme val="minor"/>
      </rPr>
      <t xml:space="preserve"> Volume (mL)</t>
    </r>
  </si>
  <si>
    <r>
      <t>Energy of H</t>
    </r>
    <r>
      <rPr>
        <vertAlign val="subscript"/>
        <sz val="11"/>
        <color theme="1"/>
        <rFont val="Calibri"/>
        <family val="2"/>
        <scheme val="minor"/>
      </rPr>
      <t>2</t>
    </r>
    <r>
      <rPr>
        <sz val="11"/>
        <color theme="1"/>
        <rFont val="Calibri"/>
        <family val="2"/>
        <scheme val="minor"/>
      </rPr>
      <t xml:space="preserve"> (kJ/mol)</t>
    </r>
  </si>
  <si>
    <r>
      <t>Mols H</t>
    </r>
    <r>
      <rPr>
        <vertAlign val="subscript"/>
        <sz val="11"/>
        <color theme="1"/>
        <rFont val="Calibri"/>
        <family val="2"/>
        <scheme val="minor"/>
      </rPr>
      <t>2</t>
    </r>
    <r>
      <rPr>
        <sz val="11"/>
        <color theme="1"/>
        <rFont val="Calibri"/>
        <family val="2"/>
        <scheme val="minor"/>
      </rPr>
      <t xml:space="preserve"> (mols)</t>
    </r>
  </si>
  <si>
    <t>Run 1 (%)</t>
  </si>
  <si>
    <t>Run 2 (%)</t>
  </si>
  <si>
    <t>Run 3 (%)</t>
  </si>
  <si>
    <t>Average (%)</t>
  </si>
  <si>
    <t xml:space="preserve">Run 3 Calculations </t>
  </si>
  <si>
    <t xml:space="preserve">Run 2 Calculations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</si>
</sst>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000"/>
  </numFmts>
  <fonts count="2" x14ac:knownFonts="1">
    <font>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0" fillId="0" borderId="1" xfId="0" quotePrefix="1" applyBorder="1" applyAlignment="1">
      <alignment horizontal="center"/>
    </xf>
    <xf numFmtId="2" fontId="0" fillId="0" borderId="1" xfId="0" applyNumberFormat="1" applyBorder="1"/>
    <xf numFmtId="0" fontId="0" fillId="2" borderId="1" xfId="0" applyFill="1" applyBorder="1"/>
    <xf numFmtId="0" fontId="0" fillId="0" borderId="0" xfId="0" applyBorder="1"/>
    <xf numFmtId="2" fontId="0" fillId="0" borderId="0" xfId="0" applyNumberFormat="1" applyBorder="1"/>
    <xf numFmtId="165" fontId="0" fillId="0" borderId="1" xfId="0" applyNumberFormat="1" applyBorder="1"/>
    <xf numFmtId="14" fontId="0" fillId="2" borderId="1" xfId="0" applyNumberFormat="1" applyFill="1" applyBorder="1" applyAlignment="1">
      <alignment horizontal="left"/>
    </xf>
    <xf numFmtId="164" fontId="0" fillId="0" borderId="1" xfId="0" applyNumberFormat="1" applyBorder="1"/>
    <xf numFmtId="166"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worksheet" Target="work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Efficiency</a:t>
            </a:r>
            <a:r>
              <a:rPr lang="en-US" baseline="0"/>
              <a:t> vs. Time</a:t>
            </a:r>
            <a:endParaRPr lang="en-US"/>
          </a:p>
        </c:rich>
      </c:tx>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scatterChart>
        <c:scatterStyle val="lineMarker"/>
        <c:varyColors val="0"/>
        <c:ser>
          <c:idx val="0"/>
          <c:order val="0"/>
          <c:tx>
            <c:v>Trial 1</c:v>
          </c:tx>
          <c:spPr>
            <a:ln w="22225" cap="rnd">
              <a:solidFill>
                <a:schemeClr val="accent1"/>
              </a:solid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numRef>
              <c:f>'Electrolyzer Data &amp; Analysis'!$A$21:$A$32</c:f>
              <c:numCache>
                <c:formatCode>General</c:formatCode>
                <c:ptCount val="12"/>
                <c:pt idx="0">
                  <c:v>30</c:v>
                </c:pt>
                <c:pt idx="1">
                  <c:v>60</c:v>
                </c:pt>
                <c:pt idx="2">
                  <c:v>90</c:v>
                </c:pt>
                <c:pt idx="3">
                  <c:v>120</c:v>
                </c:pt>
                <c:pt idx="4">
                  <c:v>150</c:v>
                </c:pt>
                <c:pt idx="5">
                  <c:v>180</c:v>
                </c:pt>
                <c:pt idx="6">
                  <c:v>210</c:v>
                </c:pt>
                <c:pt idx="7">
                  <c:v>240</c:v>
                </c:pt>
                <c:pt idx="8">
                  <c:v>270</c:v>
                </c:pt>
                <c:pt idx="9">
                  <c:v>300</c:v>
                </c:pt>
                <c:pt idx="10">
                  <c:v>330</c:v>
                </c:pt>
                <c:pt idx="11">
                  <c:v>339</c:v>
                </c:pt>
              </c:numCache>
            </c:numRef>
          </c:xVal>
          <c:yVal>
            <c:numRef>
              <c:f>'Electrolyzer Data &amp; Analysis'!$J$21:$J$32</c:f>
              <c:numCache>
                <c:formatCode>0.0</c:formatCode>
                <c:ptCount val="12"/>
                <c:pt idx="0">
                  <c:v>10.316792711626725</c:v>
                </c:pt>
                <c:pt idx="1">
                  <c:v>10.13054333527441</c:v>
                </c:pt>
                <c:pt idx="2">
                  <c:v>9.9429406809174772</c:v>
                </c:pt>
                <c:pt idx="3">
                  <c:v>9.5958055948006571</c:v>
                </c:pt>
                <c:pt idx="4">
                  <c:v>9.4274581282252079</c:v>
                </c:pt>
                <c:pt idx="5">
                  <c:v>9.2726236632986776</c:v>
                </c:pt>
                <c:pt idx="6">
                  <c:v>13.67319082554212</c:v>
                </c:pt>
                <c:pt idx="7">
                  <c:v>8.9635362078553893</c:v>
                </c:pt>
                <c:pt idx="8">
                  <c:v>13.022418776903599</c:v>
                </c:pt>
                <c:pt idx="9">
                  <c:v>8.5509289855890298</c:v>
                </c:pt>
                <c:pt idx="10">
                  <c:v>8.4173207201892009</c:v>
                </c:pt>
                <c:pt idx="11">
                  <c:v>14.028867866982001</c:v>
                </c:pt>
              </c:numCache>
            </c:numRef>
          </c:yVal>
          <c:smooth val="0"/>
          <c:extLst xmlns:c16r2="http://schemas.microsoft.com/office/drawing/2015/06/chart">
            <c:ext xmlns:c16="http://schemas.microsoft.com/office/drawing/2014/chart" uri="{C3380CC4-5D6E-409C-BE32-E72D297353CC}">
              <c16:uniqueId val="{00000000-C2D9-41A4-8251-957379D2827A}"/>
            </c:ext>
          </c:extLst>
        </c:ser>
        <c:ser>
          <c:idx val="1"/>
          <c:order val="1"/>
          <c:tx>
            <c:v>Trial 2</c:v>
          </c:tx>
          <c:spPr>
            <a:ln w="22225" cap="rnd">
              <a:solidFill>
                <a:schemeClr val="accent3"/>
              </a:solidFill>
            </a:ln>
            <a:effectLst>
              <a:glow rad="139700">
                <a:schemeClr val="accent3">
                  <a:satMod val="175000"/>
                  <a:alpha val="14000"/>
                </a:schemeClr>
              </a:glow>
            </a:effectLst>
          </c:spPr>
          <c:marker>
            <c:symbol val="circle"/>
            <c:size val="3"/>
            <c:spPr>
              <a:solidFill>
                <a:schemeClr val="accent3">
                  <a:lumMod val="60000"/>
                  <a:lumOff val="40000"/>
                </a:schemeClr>
              </a:solidFill>
              <a:ln>
                <a:noFill/>
              </a:ln>
              <a:effectLst>
                <a:glow rad="63500">
                  <a:schemeClr val="accent3">
                    <a:satMod val="175000"/>
                    <a:alpha val="25000"/>
                  </a:schemeClr>
                </a:glow>
              </a:effectLst>
            </c:spPr>
          </c:marker>
          <c:xVal>
            <c:numRef>
              <c:f>'Electrolyzer Data &amp; Analysis'!$A$37:$A$47</c:f>
              <c:numCache>
                <c:formatCode>General</c:formatCode>
                <c:ptCount val="11"/>
                <c:pt idx="0">
                  <c:v>30</c:v>
                </c:pt>
                <c:pt idx="1">
                  <c:v>60</c:v>
                </c:pt>
                <c:pt idx="2">
                  <c:v>90</c:v>
                </c:pt>
                <c:pt idx="3">
                  <c:v>120</c:v>
                </c:pt>
                <c:pt idx="4">
                  <c:v>150</c:v>
                </c:pt>
                <c:pt idx="5">
                  <c:v>180</c:v>
                </c:pt>
                <c:pt idx="6">
                  <c:v>210</c:v>
                </c:pt>
                <c:pt idx="7">
                  <c:v>240</c:v>
                </c:pt>
                <c:pt idx="8">
                  <c:v>270</c:v>
                </c:pt>
                <c:pt idx="9">
                  <c:v>300</c:v>
                </c:pt>
                <c:pt idx="10">
                  <c:v>310</c:v>
                </c:pt>
              </c:numCache>
            </c:numRef>
          </c:xVal>
          <c:yVal>
            <c:numRef>
              <c:f>'Electrolyzer Data &amp; Analysis'!$J$37:$J$46</c:f>
              <c:numCache>
                <c:formatCode>0.0</c:formatCode>
                <c:ptCount val="10"/>
                <c:pt idx="0">
                  <c:v>8.9709996018669269</c:v>
                </c:pt>
                <c:pt idx="1">
                  <c:v>13.224889486999755</c:v>
                </c:pt>
                <c:pt idx="2">
                  <c:v>8.536701150338466</c:v>
                </c:pt>
                <c:pt idx="3">
                  <c:v>8.4033151948644278</c:v>
                </c:pt>
                <c:pt idx="4">
                  <c:v>12.421384064123433</c:v>
                </c:pt>
                <c:pt idx="5">
                  <c:v>12.233181275273079</c:v>
                </c:pt>
                <c:pt idx="6">
                  <c:v>8.0337309867465017</c:v>
                </c:pt>
                <c:pt idx="7">
                  <c:v>7.9155878840002272</c:v>
                </c:pt>
                <c:pt idx="8">
                  <c:v>7.8073699433638968</c:v>
                </c:pt>
                <c:pt idx="9">
                  <c:v>11.553381948835888</c:v>
                </c:pt>
              </c:numCache>
            </c:numRef>
          </c:yVal>
          <c:smooth val="0"/>
          <c:extLst xmlns:c16r2="http://schemas.microsoft.com/office/drawing/2015/06/chart">
            <c:ext xmlns:c16="http://schemas.microsoft.com/office/drawing/2014/chart" uri="{C3380CC4-5D6E-409C-BE32-E72D297353CC}">
              <c16:uniqueId val="{00000001-C2D9-41A4-8251-957379D2827A}"/>
            </c:ext>
          </c:extLst>
        </c:ser>
        <c:ser>
          <c:idx val="2"/>
          <c:order val="2"/>
          <c:tx>
            <c:v>Trial 3</c:v>
          </c:tx>
          <c:spPr>
            <a:ln w="22225" cap="rnd">
              <a:solidFill>
                <a:schemeClr val="accent5"/>
              </a:solidFill>
            </a:ln>
            <a:effectLst>
              <a:glow rad="139700">
                <a:schemeClr val="accent5">
                  <a:satMod val="175000"/>
                  <a:alpha val="14000"/>
                </a:schemeClr>
              </a:glow>
            </a:effectLst>
          </c:spPr>
          <c:marker>
            <c:symbol val="circle"/>
            <c:size val="3"/>
            <c:spPr>
              <a:solidFill>
                <a:schemeClr val="accent5">
                  <a:lumMod val="60000"/>
                  <a:lumOff val="40000"/>
                </a:schemeClr>
              </a:solidFill>
              <a:ln>
                <a:noFill/>
              </a:ln>
              <a:effectLst>
                <a:glow rad="63500">
                  <a:schemeClr val="accent5">
                    <a:satMod val="175000"/>
                    <a:alpha val="25000"/>
                  </a:schemeClr>
                </a:glow>
              </a:effectLst>
            </c:spPr>
          </c:marker>
          <c:xVal>
            <c:numRef>
              <c:f>'Electrolyzer Data &amp; Analysis'!$A$52:$A$61</c:f>
              <c:numCache>
                <c:formatCode>General</c:formatCode>
                <c:ptCount val="10"/>
                <c:pt idx="0">
                  <c:v>30</c:v>
                </c:pt>
                <c:pt idx="1">
                  <c:v>60</c:v>
                </c:pt>
                <c:pt idx="2">
                  <c:v>90</c:v>
                </c:pt>
                <c:pt idx="3">
                  <c:v>120</c:v>
                </c:pt>
                <c:pt idx="4">
                  <c:v>150</c:v>
                </c:pt>
                <c:pt idx="5">
                  <c:v>180</c:v>
                </c:pt>
                <c:pt idx="6">
                  <c:v>210</c:v>
                </c:pt>
                <c:pt idx="7">
                  <c:v>240</c:v>
                </c:pt>
                <c:pt idx="8">
                  <c:v>270</c:v>
                </c:pt>
                <c:pt idx="9">
                  <c:v>280</c:v>
                </c:pt>
              </c:numCache>
            </c:numRef>
          </c:xVal>
          <c:yVal>
            <c:numRef>
              <c:f>'Electrolyzer Data &amp; Analysis'!$J$52:$J$61</c:f>
              <c:numCache>
                <c:formatCode>0.0</c:formatCode>
                <c:ptCount val="10"/>
                <c:pt idx="0">
                  <c:v>8.0404257625687876</c:v>
                </c:pt>
                <c:pt idx="1">
                  <c:v>11.720822266934958</c:v>
                </c:pt>
                <c:pt idx="2">
                  <c:v>11.553381948835888</c:v>
                </c:pt>
                <c:pt idx="3">
                  <c:v>7.5937721729437762</c:v>
                </c:pt>
                <c:pt idx="4">
                  <c:v>14.976606229972447</c:v>
                </c:pt>
                <c:pt idx="5">
                  <c:v>7.4883031149862234</c:v>
                </c:pt>
                <c:pt idx="6">
                  <c:v>7.3918886650185307</c:v>
                </c:pt>
                <c:pt idx="7">
                  <c:v>10.937997416480123</c:v>
                </c:pt>
                <c:pt idx="8">
                  <c:v>10.792157450927057</c:v>
                </c:pt>
                <c:pt idx="9">
                  <c:v>10.792157450927057</c:v>
                </c:pt>
              </c:numCache>
            </c:numRef>
          </c:yVal>
          <c:smooth val="0"/>
          <c:extLst xmlns:c16r2="http://schemas.microsoft.com/office/drawing/2015/06/chart">
            <c:ext xmlns:c16="http://schemas.microsoft.com/office/drawing/2014/chart" uri="{C3380CC4-5D6E-409C-BE32-E72D297353CC}">
              <c16:uniqueId val="{00000002-C2D9-41A4-8251-957379D2827A}"/>
            </c:ext>
          </c:extLst>
        </c:ser>
        <c:dLbls>
          <c:showLegendKey val="0"/>
          <c:showVal val="0"/>
          <c:showCatName val="0"/>
          <c:showSerName val="0"/>
          <c:showPercent val="0"/>
          <c:showBubbleSize val="0"/>
        </c:dLbls>
        <c:axId val="668381304"/>
        <c:axId val="668381696"/>
      </c:scatterChart>
      <c:valAx>
        <c:axId val="668381304"/>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US"/>
                  <a:t>Time (Sec)</a:t>
                </a:r>
              </a:p>
            </c:rich>
          </c:tx>
          <c:layout/>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68381696"/>
        <c:crosses val="autoZero"/>
        <c:crossBetween val="midCat"/>
      </c:valAx>
      <c:valAx>
        <c:axId val="668381696"/>
        <c:scaling>
          <c:orientation val="minMax"/>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US"/>
                  <a:t>Efficiecy (%)</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68381304"/>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Efficiency vs. Time</a:t>
            </a:r>
          </a:p>
        </c:rich>
      </c:tx>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scatterChart>
        <c:scatterStyle val="lineMarker"/>
        <c:varyColors val="0"/>
        <c:ser>
          <c:idx val="0"/>
          <c:order val="0"/>
          <c:tx>
            <c:v>Trial 1</c:v>
          </c:tx>
          <c:spPr>
            <a:ln w="22225" cap="rnd">
              <a:solidFill>
                <a:schemeClr val="accent1"/>
              </a:solid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numRef>
              <c:f>'Fuel Cell Data &amp; Analysis'!$A$17:$A$22</c:f>
              <c:numCache>
                <c:formatCode>General</c:formatCode>
                <c:ptCount val="6"/>
                <c:pt idx="0">
                  <c:v>60</c:v>
                </c:pt>
                <c:pt idx="1">
                  <c:v>120</c:v>
                </c:pt>
                <c:pt idx="2">
                  <c:v>180</c:v>
                </c:pt>
                <c:pt idx="3">
                  <c:v>240</c:v>
                </c:pt>
                <c:pt idx="4">
                  <c:v>300</c:v>
                </c:pt>
                <c:pt idx="5">
                  <c:v>316</c:v>
                </c:pt>
              </c:numCache>
            </c:numRef>
          </c:xVal>
          <c:yVal>
            <c:numRef>
              <c:f>'Fuel Cell Data &amp; Analysis'!$J$17:$J$22</c:f>
              <c:numCache>
                <c:formatCode>0.0</c:formatCode>
                <c:ptCount val="6"/>
                <c:pt idx="0">
                  <c:v>43.356779288607598</c:v>
                </c:pt>
                <c:pt idx="1">
                  <c:v>46.143278923206751</c:v>
                </c:pt>
                <c:pt idx="2">
                  <c:v>27.181056095189877</c:v>
                </c:pt>
                <c:pt idx="3">
                  <c:v>39.130622551898739</c:v>
                </c:pt>
                <c:pt idx="4">
                  <c:v>26.760296712911391</c:v>
                </c:pt>
                <c:pt idx="5">
                  <c:v>34.670573099746832</c:v>
                </c:pt>
              </c:numCache>
            </c:numRef>
          </c:yVal>
          <c:smooth val="0"/>
        </c:ser>
        <c:ser>
          <c:idx val="1"/>
          <c:order val="1"/>
          <c:tx>
            <c:v>Trial 2</c:v>
          </c:tx>
          <c:spPr>
            <a:ln w="22225" cap="rnd">
              <a:solidFill>
                <a:schemeClr val="accent2"/>
              </a:solidFill>
            </a:ln>
            <a:effectLst>
              <a:glow rad="139700">
                <a:schemeClr val="accent2">
                  <a:satMod val="175000"/>
                  <a:alpha val="14000"/>
                </a:schemeClr>
              </a:glow>
            </a:effectLst>
          </c:spPr>
          <c:marker>
            <c:symbol val="circle"/>
            <c:size val="3"/>
            <c:spPr>
              <a:solidFill>
                <a:schemeClr val="accent2">
                  <a:lumMod val="60000"/>
                  <a:lumOff val="40000"/>
                </a:schemeClr>
              </a:solidFill>
              <a:ln>
                <a:noFill/>
              </a:ln>
              <a:effectLst>
                <a:glow rad="63500">
                  <a:schemeClr val="accent2">
                    <a:satMod val="175000"/>
                    <a:alpha val="25000"/>
                  </a:schemeClr>
                </a:glow>
              </a:effectLst>
            </c:spPr>
          </c:marker>
          <c:xVal>
            <c:numRef>
              <c:f>'Fuel Cell Data &amp; Analysis'!$A$27:$A$32</c:f>
              <c:numCache>
                <c:formatCode>General</c:formatCode>
                <c:ptCount val="6"/>
                <c:pt idx="0">
                  <c:v>60</c:v>
                </c:pt>
                <c:pt idx="1">
                  <c:v>120</c:v>
                </c:pt>
                <c:pt idx="2">
                  <c:v>180</c:v>
                </c:pt>
                <c:pt idx="3">
                  <c:v>240</c:v>
                </c:pt>
                <c:pt idx="4">
                  <c:v>300</c:v>
                </c:pt>
                <c:pt idx="5">
                  <c:v>329.9</c:v>
                </c:pt>
              </c:numCache>
            </c:numRef>
          </c:xVal>
          <c:yVal>
            <c:numRef>
              <c:f>'Fuel Cell Data &amp; Analysis'!$J$27:$J$32</c:f>
              <c:numCache>
                <c:formatCode>0.0</c:formatCode>
                <c:ptCount val="6"/>
                <c:pt idx="0">
                  <c:v>43.356779288607598</c:v>
                </c:pt>
                <c:pt idx="1">
                  <c:v>23.719278902953587</c:v>
                </c:pt>
                <c:pt idx="2">
                  <c:v>30.591682146835435</c:v>
                </c:pt>
                <c:pt idx="3">
                  <c:v>31.649768240506326</c:v>
                </c:pt>
                <c:pt idx="4">
                  <c:v>29.849165589873415</c:v>
                </c:pt>
                <c:pt idx="5">
                  <c:v>31.849536132518956</c:v>
                </c:pt>
              </c:numCache>
            </c:numRef>
          </c:yVal>
          <c:smooth val="0"/>
        </c:ser>
        <c:ser>
          <c:idx val="2"/>
          <c:order val="2"/>
          <c:tx>
            <c:v>Trial 3</c:v>
          </c:tx>
          <c:spPr>
            <a:ln w="22225" cap="rnd">
              <a:solidFill>
                <a:schemeClr val="accent3"/>
              </a:solidFill>
            </a:ln>
            <a:effectLst>
              <a:glow rad="139700">
                <a:schemeClr val="accent3">
                  <a:satMod val="175000"/>
                  <a:alpha val="14000"/>
                </a:schemeClr>
              </a:glow>
            </a:effectLst>
          </c:spPr>
          <c:marker>
            <c:symbol val="circle"/>
            <c:size val="3"/>
            <c:spPr>
              <a:solidFill>
                <a:schemeClr val="accent3">
                  <a:lumMod val="60000"/>
                  <a:lumOff val="40000"/>
                </a:schemeClr>
              </a:solidFill>
              <a:ln>
                <a:noFill/>
              </a:ln>
              <a:effectLst>
                <a:glow rad="63500">
                  <a:schemeClr val="accent3">
                    <a:satMod val="175000"/>
                    <a:alpha val="25000"/>
                  </a:schemeClr>
                </a:glow>
              </a:effectLst>
            </c:spPr>
          </c:marker>
          <c:xVal>
            <c:numRef>
              <c:f>'Fuel Cell Data &amp; Analysis'!$A$37:$A$42</c:f>
              <c:numCache>
                <c:formatCode>General</c:formatCode>
                <c:ptCount val="6"/>
                <c:pt idx="0">
                  <c:v>60</c:v>
                </c:pt>
                <c:pt idx="1">
                  <c:v>120</c:v>
                </c:pt>
                <c:pt idx="2">
                  <c:v>180</c:v>
                </c:pt>
                <c:pt idx="3">
                  <c:v>240</c:v>
                </c:pt>
                <c:pt idx="4">
                  <c:v>300</c:v>
                </c:pt>
                <c:pt idx="5">
                  <c:v>343.5</c:v>
                </c:pt>
              </c:numCache>
            </c:numRef>
          </c:xVal>
          <c:yVal>
            <c:numRef>
              <c:f>'Fuel Cell Data &amp; Analysis'!$J$37:$J$42</c:f>
              <c:numCache>
                <c:formatCode>0.0</c:formatCode>
                <c:ptCount val="6"/>
                <c:pt idx="0">
                  <c:v>29.204104331012655</c:v>
                </c:pt>
                <c:pt idx="1">
                  <c:v>36.828821225316453</c:v>
                </c:pt>
                <c:pt idx="2">
                  <c:v>30.443178835443028</c:v>
                </c:pt>
                <c:pt idx="3">
                  <c:v>30.542181043037974</c:v>
                </c:pt>
                <c:pt idx="4">
                  <c:v>38.016847716455686</c:v>
                </c:pt>
                <c:pt idx="5">
                  <c:v>11.197149678987339</c:v>
                </c:pt>
              </c:numCache>
            </c:numRef>
          </c:yVal>
          <c:smooth val="0"/>
        </c:ser>
        <c:dLbls>
          <c:showLegendKey val="0"/>
          <c:showVal val="0"/>
          <c:showCatName val="0"/>
          <c:showSerName val="0"/>
          <c:showPercent val="0"/>
          <c:showBubbleSize val="0"/>
        </c:dLbls>
        <c:axId val="739415800"/>
        <c:axId val="739416192"/>
      </c:scatterChart>
      <c:valAx>
        <c:axId val="739415800"/>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US"/>
                  <a:t>Time (Sec)</a:t>
                </a:r>
              </a:p>
            </c:rich>
          </c:tx>
          <c:layout/>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739416192"/>
        <c:crosses val="autoZero"/>
        <c:crossBetween val="midCat"/>
      </c:valAx>
      <c:valAx>
        <c:axId val="739416192"/>
        <c:scaling>
          <c:orientation val="minMax"/>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US"/>
                  <a:t>Efficiency (%)</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739415800"/>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1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1344" cy="6299080"/>
    <xdr:graphicFrame macro="">
      <xdr:nvGraphicFramePr>
        <xdr:cNvPr id="2" name="Chart 1">
          <a:extLst>
            <a:ext uri="{FF2B5EF4-FFF2-40B4-BE49-F238E27FC236}">
              <a16:creationId xmlns:a16="http://schemas.microsoft.com/office/drawing/2014/main" xmlns="" id="{7DDA1092-1F3F-4288-9E2B-BDBB6DCB80D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80330" cy="629908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1</xdr:col>
      <xdr:colOff>76200</xdr:colOff>
      <xdr:row>0</xdr:row>
      <xdr:rowOff>85725</xdr:rowOff>
    </xdr:from>
    <xdr:to>
      <xdr:col>9</xdr:col>
      <xdr:colOff>552450</xdr:colOff>
      <xdr:row>35</xdr:row>
      <xdr:rowOff>85725</xdr:rowOff>
    </xdr:to>
    <xdr:sp macro="" textlink="">
      <xdr:nvSpPr>
        <xdr:cNvPr id="2" name="TextBox 1"/>
        <xdr:cNvSpPr txBox="1"/>
      </xdr:nvSpPr>
      <xdr:spPr>
        <a:xfrm>
          <a:off x="685800" y="85725"/>
          <a:ext cx="5353050" cy="666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Times New Roman" panose="02020603050405020304" pitchFamily="18" charset="0"/>
              <a:ea typeface="+mn-ea"/>
              <a:cs typeface="Times New Roman" panose="02020603050405020304" pitchFamily="18" charset="0"/>
            </a:rPr>
            <a:t>1. What is the average efficiency of your fuel cell? What is the average efficiency of your</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 </a:t>
          </a:r>
          <a:r>
            <a:rPr lang="en-US" sz="1100" b="1" i="0" baseline="0">
              <a:solidFill>
                <a:schemeClr val="dk1"/>
              </a:solidFill>
              <a:effectLst/>
              <a:latin typeface="Times New Roman" panose="02020603050405020304" pitchFamily="18" charset="0"/>
              <a:ea typeface="+mn-ea"/>
              <a:cs typeface="Times New Roman" panose="02020603050405020304" pitchFamily="18" charset="0"/>
            </a:rPr>
            <a:t>electrolyzer? What is the “wire to wire” efficiency of this energy storage system, from</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 </a:t>
          </a:r>
          <a:r>
            <a:rPr lang="en-US" sz="1100" b="1" i="0" baseline="0">
              <a:solidFill>
                <a:schemeClr val="dk1"/>
              </a:solidFill>
              <a:effectLst/>
              <a:latin typeface="Times New Roman" panose="02020603050405020304" pitchFamily="18" charset="0"/>
              <a:ea typeface="+mn-ea"/>
              <a:cs typeface="Times New Roman" panose="02020603050405020304" pitchFamily="18" charset="0"/>
            </a:rPr>
            <a:t>electricity in to electricity out?</a:t>
          </a:r>
          <a:endParaRPr lang="en-US">
            <a:effectLst/>
            <a:latin typeface="Times New Roman" panose="02020603050405020304" pitchFamily="18" charset="0"/>
            <a:cs typeface="Times New Roman" panose="02020603050405020304" pitchFamily="18" charset="0"/>
          </a:endParaRPr>
        </a:p>
        <a:p>
          <a:r>
            <a:rPr lang="en-US" sz="1100" b="0" i="0" baseline="0">
              <a:solidFill>
                <a:schemeClr val="dk1"/>
              </a:solidFill>
              <a:effectLst/>
              <a:latin typeface="Times New Roman" panose="02020603050405020304" pitchFamily="18" charset="0"/>
              <a:ea typeface="+mn-ea"/>
              <a:cs typeface="Times New Roman" panose="02020603050405020304" pitchFamily="18" charset="0"/>
            </a:rPr>
            <a:t>The average efficiency of my fuel cell was 32.5%. The average efficiency of my electrolyzer was 10.2%. The "wire to wire" efficiency of this energy storage system, from electricity in to electricity out was 5.6%</a:t>
          </a:r>
          <a:endParaRPr lang="en-US">
            <a:effectLst/>
            <a:latin typeface="Times New Roman" panose="02020603050405020304" pitchFamily="18" charset="0"/>
            <a:cs typeface="Times New Roman" panose="02020603050405020304" pitchFamily="18" charset="0"/>
          </a:endParaRPr>
        </a:p>
        <a:p>
          <a:endParaRPr lang="en-US" sz="1100" b="1" i="0" baseline="0">
            <a:solidFill>
              <a:schemeClr val="dk1"/>
            </a:solidFill>
            <a:effectLst/>
            <a:latin typeface="Times New Roman" panose="02020603050405020304" pitchFamily="18" charset="0"/>
            <a:ea typeface="+mn-ea"/>
            <a:cs typeface="Times New Roman" panose="02020603050405020304" pitchFamily="18" charset="0"/>
          </a:endParaRPr>
        </a:p>
        <a:p>
          <a:r>
            <a:rPr lang="en-US" sz="1100" b="1" i="0" baseline="0">
              <a:solidFill>
                <a:schemeClr val="dk1"/>
              </a:solidFill>
              <a:effectLst/>
              <a:latin typeface="Times New Roman" panose="02020603050405020304" pitchFamily="18" charset="0"/>
              <a:ea typeface="+mn-ea"/>
              <a:cs typeface="Times New Roman" panose="02020603050405020304" pitchFamily="18" charset="0"/>
            </a:rPr>
            <a:t>2. Research charge/discharge cycle efficiency for a battery and compare this with the</a:t>
          </a:r>
          <a:endParaRPr lang="en-US">
            <a:effectLst/>
            <a:latin typeface="Times New Roman" panose="02020603050405020304" pitchFamily="18" charset="0"/>
            <a:cs typeface="Times New Roman" panose="02020603050405020304" pitchFamily="18" charset="0"/>
          </a:endParaRPr>
        </a:p>
        <a:p>
          <a:r>
            <a:rPr lang="en-US" sz="1100" b="1" i="0" baseline="0">
              <a:solidFill>
                <a:schemeClr val="dk1"/>
              </a:solidFill>
              <a:effectLst/>
              <a:latin typeface="Times New Roman" panose="02020603050405020304" pitchFamily="18" charset="0"/>
              <a:ea typeface="+mn-ea"/>
              <a:cs typeface="Times New Roman" panose="02020603050405020304" pitchFamily="18" charset="0"/>
            </a:rPr>
            <a:t>electrolyzer/fuel cell system. With this in mind, what arguments might there be for</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 </a:t>
          </a:r>
          <a:r>
            <a:rPr lang="en-US" sz="1100" b="1" i="0" baseline="0">
              <a:solidFill>
                <a:schemeClr val="dk1"/>
              </a:solidFill>
              <a:effectLst/>
              <a:latin typeface="Times New Roman" panose="02020603050405020304" pitchFamily="18" charset="0"/>
              <a:ea typeface="+mn-ea"/>
              <a:cs typeface="Times New Roman" panose="02020603050405020304" pitchFamily="18" charset="0"/>
            </a:rPr>
            <a:t>choosing a fuel cell vehicle over a battery electric vehicle?</a:t>
          </a:r>
          <a:endParaRPr lang="en-US">
            <a:effectLst/>
            <a:latin typeface="Times New Roman" panose="02020603050405020304" pitchFamily="18" charset="0"/>
            <a:cs typeface="Times New Roman" panose="02020603050405020304" pitchFamily="18" charset="0"/>
          </a:endParaRPr>
        </a:p>
        <a:p>
          <a:r>
            <a:rPr lang="en-US" sz="1100" b="0" i="0" baseline="0">
              <a:solidFill>
                <a:schemeClr val="dk1"/>
              </a:solidFill>
              <a:effectLst/>
              <a:latin typeface="Times New Roman" panose="02020603050405020304" pitchFamily="18" charset="0"/>
              <a:ea typeface="+mn-ea"/>
              <a:cs typeface="Times New Roman" panose="02020603050405020304" pitchFamily="18" charset="0"/>
            </a:rPr>
            <a:t>The charge/discharge cycle efficiency for a battery is 71.6% which is much better than our 5.6% for the electrolyzer/fuel cell system. Based on the results from the lab I would not say that choosing a fuel cell vehicle is better than an electric battery vehicle. Hopefully in actual practice fuel cells prove to be more efficient, but with the fuel cell we tested, it does not seem the best option to me.</a:t>
          </a:r>
          <a:endParaRPr lang="en-US" sz="1100" b="1" i="0" baseline="0">
            <a:solidFill>
              <a:schemeClr val="dk1"/>
            </a:solidFill>
            <a:effectLst/>
            <a:latin typeface="Times New Roman" panose="02020603050405020304" pitchFamily="18" charset="0"/>
            <a:ea typeface="+mn-ea"/>
            <a:cs typeface="Times New Roman" panose="02020603050405020304" pitchFamily="18" charset="0"/>
          </a:endParaRPr>
        </a:p>
        <a:p>
          <a:r>
            <a:rPr lang="en-US" sz="1100" b="1" i="0" baseline="0">
              <a:solidFill>
                <a:schemeClr val="dk1"/>
              </a:solidFill>
              <a:effectLst/>
              <a:latin typeface="Times New Roman" panose="02020603050405020304" pitchFamily="18" charset="0"/>
              <a:ea typeface="+mn-ea"/>
              <a:cs typeface="Times New Roman" panose="02020603050405020304" pitchFamily="18" charset="0"/>
            </a:rPr>
            <a:t>3. If you could improve the efficiency of one component of the system (the electrolyzer</a:t>
          </a:r>
          <a:endParaRPr lang="en-US">
            <a:effectLst/>
            <a:latin typeface="Times New Roman" panose="02020603050405020304" pitchFamily="18" charset="0"/>
            <a:cs typeface="Times New Roman" panose="02020603050405020304" pitchFamily="18" charset="0"/>
          </a:endParaRPr>
        </a:p>
        <a:p>
          <a:r>
            <a:rPr lang="en-US" sz="1100" b="1" i="0" baseline="0">
              <a:solidFill>
                <a:schemeClr val="dk1"/>
              </a:solidFill>
              <a:effectLst/>
              <a:latin typeface="Times New Roman" panose="02020603050405020304" pitchFamily="18" charset="0"/>
              <a:ea typeface="+mn-ea"/>
              <a:cs typeface="Times New Roman" panose="02020603050405020304" pitchFamily="18" charset="0"/>
            </a:rPr>
            <a:t>or the fuel cell), which would you choose? Why?</a:t>
          </a:r>
          <a:endParaRPr lang="en-US">
            <a:effectLst/>
            <a:latin typeface="Times New Roman" panose="02020603050405020304" pitchFamily="18" charset="0"/>
            <a:cs typeface="Times New Roman" panose="02020603050405020304" pitchFamily="18" charset="0"/>
          </a:endParaRPr>
        </a:p>
        <a:p>
          <a:r>
            <a:rPr lang="en-US" sz="1100" b="0" i="0" baseline="0">
              <a:solidFill>
                <a:schemeClr val="dk1"/>
              </a:solidFill>
              <a:effectLst/>
              <a:latin typeface="Times New Roman" panose="02020603050405020304" pitchFamily="18" charset="0"/>
              <a:ea typeface="+mn-ea"/>
              <a:cs typeface="Times New Roman" panose="02020603050405020304" pitchFamily="18" charset="0"/>
            </a:rPr>
            <a:t>If I could improve one component it would be the electrolyzer because that is the area in which I am having the worst efficiency rating that needs to be improved upon.</a:t>
          </a:r>
          <a:endParaRPr lang="en-US">
            <a:effectLst/>
            <a:latin typeface="Times New Roman" panose="02020603050405020304" pitchFamily="18" charset="0"/>
            <a:cs typeface="Times New Roman" panose="02020603050405020304" pitchFamily="18" charset="0"/>
          </a:endParaRPr>
        </a:p>
        <a:p>
          <a:endParaRPr lang="en-US" sz="1100" b="1" i="0" baseline="0">
            <a:solidFill>
              <a:schemeClr val="dk1"/>
            </a:solidFill>
            <a:effectLst/>
            <a:latin typeface="Times New Roman" panose="02020603050405020304" pitchFamily="18" charset="0"/>
            <a:ea typeface="+mn-ea"/>
            <a:cs typeface="Times New Roman" panose="02020603050405020304" pitchFamily="18" charset="0"/>
          </a:endParaRPr>
        </a:p>
        <a:p>
          <a:r>
            <a:rPr lang="en-US" sz="1100" b="1" i="0" baseline="0">
              <a:solidFill>
                <a:schemeClr val="dk1"/>
              </a:solidFill>
              <a:effectLst/>
              <a:latin typeface="Times New Roman" panose="02020603050405020304" pitchFamily="18" charset="0"/>
              <a:ea typeface="+mn-ea"/>
              <a:cs typeface="Times New Roman" panose="02020603050405020304" pitchFamily="18" charset="0"/>
            </a:rPr>
            <a:t>4. As shown in the Energy Flow Diagram above, the fan motor itself represents another</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 </a:t>
          </a:r>
          <a:r>
            <a:rPr lang="en-US" sz="1100" b="1" i="0" baseline="0">
              <a:solidFill>
                <a:schemeClr val="dk1"/>
              </a:solidFill>
              <a:effectLst/>
              <a:latin typeface="Times New Roman" panose="02020603050405020304" pitchFamily="18" charset="0"/>
              <a:ea typeface="+mn-ea"/>
              <a:cs typeface="Times New Roman" panose="02020603050405020304" pitchFamily="18" charset="0"/>
            </a:rPr>
            <a:t>energy conversion process where electrical energy is converted to mechanical energy,</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 </a:t>
          </a:r>
          <a:r>
            <a:rPr lang="en-US" sz="1100" b="1" i="0" baseline="0">
              <a:solidFill>
                <a:schemeClr val="dk1"/>
              </a:solidFill>
              <a:effectLst/>
              <a:latin typeface="Times New Roman" panose="02020603050405020304" pitchFamily="18" charset="0"/>
              <a:ea typeface="+mn-ea"/>
              <a:cs typeface="Times New Roman" panose="02020603050405020304" pitchFamily="18" charset="0"/>
            </a:rPr>
            <a:t>with associated energy losses as heat and noise. How could you modify this experiment</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 </a:t>
          </a:r>
          <a:r>
            <a:rPr lang="en-US" sz="1100" b="1" i="0" baseline="0">
              <a:solidFill>
                <a:schemeClr val="dk1"/>
              </a:solidFill>
              <a:effectLst/>
              <a:latin typeface="Times New Roman" panose="02020603050405020304" pitchFamily="18" charset="0"/>
              <a:ea typeface="+mn-ea"/>
              <a:cs typeface="Times New Roman" panose="02020603050405020304" pitchFamily="18" charset="0"/>
            </a:rPr>
            <a:t>to measure the efficiency of this step?</a:t>
          </a:r>
          <a:endParaRPr lang="en-US">
            <a:effectLst/>
            <a:latin typeface="Times New Roman" panose="02020603050405020304" pitchFamily="18" charset="0"/>
            <a:cs typeface="Times New Roman" panose="02020603050405020304" pitchFamily="18" charset="0"/>
          </a:endParaRPr>
        </a:p>
        <a:p>
          <a:r>
            <a:rPr lang="en-US" sz="1100" b="0" i="0" baseline="0">
              <a:solidFill>
                <a:schemeClr val="dk1"/>
              </a:solidFill>
              <a:effectLst/>
              <a:latin typeface="Times New Roman" panose="02020603050405020304" pitchFamily="18" charset="0"/>
              <a:ea typeface="+mn-ea"/>
              <a:cs typeface="Times New Roman" panose="02020603050405020304" pitchFamily="18" charset="0"/>
            </a:rPr>
            <a:t>You could measure the efficiency of this step by measuring the speed and time of rotations by the fan to calculate the kinetic energy created to find the loss of energy in the transition from electrical to mechanical energy.</a:t>
          </a:r>
          <a:endParaRPr lang="en-US">
            <a:effectLst/>
            <a:latin typeface="Times New Roman" panose="02020603050405020304" pitchFamily="18" charset="0"/>
            <a:cs typeface="Times New Roman" panose="02020603050405020304" pitchFamily="18" charset="0"/>
          </a:endParaRPr>
        </a:p>
        <a:p>
          <a:endParaRPr lang="en-US" sz="1100" b="1" i="0" baseline="0">
            <a:solidFill>
              <a:schemeClr val="dk1"/>
            </a:solidFill>
            <a:effectLst/>
            <a:latin typeface="Times New Roman" panose="02020603050405020304" pitchFamily="18" charset="0"/>
            <a:ea typeface="+mn-ea"/>
            <a:cs typeface="Times New Roman" panose="02020603050405020304" pitchFamily="18" charset="0"/>
          </a:endParaRPr>
        </a:p>
        <a:p>
          <a:r>
            <a:rPr lang="en-US" sz="1100" b="1" i="0" baseline="0">
              <a:solidFill>
                <a:schemeClr val="dk1"/>
              </a:solidFill>
              <a:effectLst/>
              <a:latin typeface="Times New Roman" panose="02020603050405020304" pitchFamily="18" charset="0"/>
              <a:ea typeface="+mn-ea"/>
              <a:cs typeface="Times New Roman" panose="02020603050405020304" pitchFamily="18" charset="0"/>
            </a:rPr>
            <a:t>5. In scaling this system up to an industrial level, what changes would you expect to see</a:t>
          </a:r>
          <a:endParaRPr lang="en-US">
            <a:effectLst/>
            <a:latin typeface="Times New Roman" panose="02020603050405020304" pitchFamily="18" charset="0"/>
            <a:cs typeface="Times New Roman" panose="02020603050405020304" pitchFamily="18" charset="0"/>
          </a:endParaRPr>
        </a:p>
        <a:p>
          <a:r>
            <a:rPr lang="en-US" sz="1100" b="1" i="0" baseline="0">
              <a:solidFill>
                <a:schemeClr val="dk1"/>
              </a:solidFill>
              <a:effectLst/>
              <a:latin typeface="Times New Roman" panose="02020603050405020304" pitchFamily="18" charset="0"/>
              <a:ea typeface="+mn-ea"/>
              <a:cs typeface="Times New Roman" panose="02020603050405020304" pitchFamily="18" charset="0"/>
            </a:rPr>
            <a:t>in relative performance and efficiencies of the various components? What opportunities</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 </a:t>
          </a:r>
          <a:r>
            <a:rPr lang="en-US" sz="1100" b="1" i="0" baseline="0">
              <a:solidFill>
                <a:schemeClr val="dk1"/>
              </a:solidFill>
              <a:effectLst/>
              <a:latin typeface="Times New Roman" panose="02020603050405020304" pitchFamily="18" charset="0"/>
              <a:ea typeface="+mn-ea"/>
              <a:cs typeface="Times New Roman" panose="02020603050405020304" pitchFamily="18" charset="0"/>
            </a:rPr>
            <a:t>do you see for recovering “waste” energy from the processes?</a:t>
          </a:r>
          <a:endParaRPr lang="en-US">
            <a:effectLst/>
            <a:latin typeface="Times New Roman" panose="02020603050405020304" pitchFamily="18" charset="0"/>
            <a:cs typeface="Times New Roman" panose="02020603050405020304" pitchFamily="18" charset="0"/>
          </a:endParaRPr>
        </a:p>
        <a:p>
          <a:r>
            <a:rPr lang="en-US" sz="1100" b="0" i="0" baseline="0">
              <a:solidFill>
                <a:schemeClr val="dk1"/>
              </a:solidFill>
              <a:effectLst/>
              <a:latin typeface="Times New Roman" panose="02020603050405020304" pitchFamily="18" charset="0"/>
              <a:ea typeface="+mn-ea"/>
              <a:cs typeface="Times New Roman" panose="02020603050405020304" pitchFamily="18" charset="0"/>
            </a:rPr>
            <a:t>In scaling this system up, I would expect to see a general decrease in performance and efficiency. I see a big opportunity to recover energy lost to heating in the energy transfer processes.</a:t>
          </a:r>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zoomScale="85" zoomScaleNormal="85" workbookViewId="0">
      <selection activeCell="G21" sqref="G21"/>
    </sheetView>
  </sheetViews>
  <sheetFormatPr defaultRowHeight="15" x14ac:dyDescent="0.25"/>
  <cols>
    <col min="1" max="1" width="19.5703125" customWidth="1"/>
    <col min="2" max="2" width="15.140625" customWidth="1"/>
    <col min="3" max="3" width="12.140625" customWidth="1"/>
    <col min="4" max="4" width="12.5703125" customWidth="1"/>
    <col min="6" max="6" width="18.28515625" customWidth="1"/>
    <col min="7" max="7" width="21.42578125" customWidth="1"/>
    <col min="8" max="8" width="22.7109375" customWidth="1"/>
    <col min="9" max="9" width="23.28515625" customWidth="1"/>
    <col min="10" max="10" width="22.7109375" customWidth="1"/>
    <col min="11" max="11" width="13.28515625" customWidth="1"/>
  </cols>
  <sheetData>
    <row r="1" spans="1:2" x14ac:dyDescent="0.25">
      <c r="A1" s="4" t="s">
        <v>11</v>
      </c>
    </row>
    <row r="2" spans="1:2" x14ac:dyDescent="0.25">
      <c r="A2" s="4" t="s">
        <v>12</v>
      </c>
    </row>
    <row r="3" spans="1:2" x14ac:dyDescent="0.25">
      <c r="A3" s="4" t="s">
        <v>13</v>
      </c>
    </row>
    <row r="4" spans="1:2" x14ac:dyDescent="0.25">
      <c r="A4" s="8">
        <v>42705</v>
      </c>
    </row>
    <row r="6" spans="1:2" x14ac:dyDescent="0.25">
      <c r="A6" s="4" t="s">
        <v>0</v>
      </c>
      <c r="B6" s="5"/>
    </row>
    <row r="7" spans="1:2" x14ac:dyDescent="0.25">
      <c r="A7" s="1" t="s">
        <v>1</v>
      </c>
      <c r="B7" s="1">
        <f>24.7+273</f>
        <v>297.7</v>
      </c>
    </row>
    <row r="8" spans="1:2" x14ac:dyDescent="0.25">
      <c r="A8" s="1" t="s">
        <v>2</v>
      </c>
      <c r="B8" s="1">
        <v>1</v>
      </c>
    </row>
    <row r="9" spans="1:2" x14ac:dyDescent="0.25">
      <c r="A9" s="1" t="s">
        <v>3</v>
      </c>
      <c r="B9" s="1">
        <v>8.2100000000000006E-2</v>
      </c>
    </row>
    <row r="10" spans="1:2" ht="18" x14ac:dyDescent="0.35">
      <c r="A10" s="1" t="s">
        <v>21</v>
      </c>
      <c r="B10" s="1">
        <v>237</v>
      </c>
    </row>
    <row r="12" spans="1:2" x14ac:dyDescent="0.25">
      <c r="A12" s="4" t="s">
        <v>4</v>
      </c>
    </row>
    <row r="13" spans="1:2" x14ac:dyDescent="0.25">
      <c r="A13" s="1" t="s">
        <v>23</v>
      </c>
      <c r="B13" s="9">
        <f>SUM(J21:J32)/12</f>
        <v>10.445202291433706</v>
      </c>
    </row>
    <row r="14" spans="1:2" x14ac:dyDescent="0.25">
      <c r="A14" s="1" t="s">
        <v>24</v>
      </c>
      <c r="B14" s="9">
        <f>SUM(J37:J47)/11</f>
        <v>10.058572333359802</v>
      </c>
    </row>
    <row r="15" spans="1:2" x14ac:dyDescent="0.25">
      <c r="A15" s="1" t="s">
        <v>25</v>
      </c>
      <c r="B15" s="9">
        <f>AVERAGE(J52:J61)</f>
        <v>10.128751247959482</v>
      </c>
    </row>
    <row r="16" spans="1:2" x14ac:dyDescent="0.25">
      <c r="A16" s="1" t="s">
        <v>26</v>
      </c>
      <c r="B16" s="9">
        <f>AVERAGE(B13:B15)</f>
        <v>10.21084195758433</v>
      </c>
    </row>
    <row r="18" spans="1:10" x14ac:dyDescent="0.25">
      <c r="A18" s="4" t="s">
        <v>5</v>
      </c>
      <c r="F18" s="4" t="s">
        <v>9</v>
      </c>
    </row>
    <row r="19" spans="1:10" ht="18" x14ac:dyDescent="0.35">
      <c r="A19" s="4" t="s">
        <v>6</v>
      </c>
      <c r="B19" s="4" t="s">
        <v>20</v>
      </c>
      <c r="C19" s="4" t="s">
        <v>7</v>
      </c>
      <c r="D19" s="4" t="s">
        <v>8</v>
      </c>
      <c r="F19" s="4" t="s">
        <v>10</v>
      </c>
      <c r="G19" s="4" t="s">
        <v>14</v>
      </c>
      <c r="H19" s="4" t="s">
        <v>22</v>
      </c>
      <c r="I19" s="4" t="s">
        <v>15</v>
      </c>
      <c r="J19" s="4" t="s">
        <v>16</v>
      </c>
    </row>
    <row r="20" spans="1:10" x14ac:dyDescent="0.25">
      <c r="A20" s="1">
        <v>0</v>
      </c>
      <c r="B20" s="1">
        <v>0</v>
      </c>
      <c r="C20" s="2" t="s">
        <v>17</v>
      </c>
      <c r="D20" s="2" t="s">
        <v>17</v>
      </c>
      <c r="F20" s="2" t="s">
        <v>17</v>
      </c>
      <c r="G20" s="2" t="s">
        <v>17</v>
      </c>
      <c r="H20" s="2" t="s">
        <v>17</v>
      </c>
      <c r="I20" s="2" t="s">
        <v>17</v>
      </c>
      <c r="J20" s="2" t="s">
        <v>17</v>
      </c>
    </row>
    <row r="21" spans="1:10" x14ac:dyDescent="0.25">
      <c r="A21" s="1">
        <v>30</v>
      </c>
      <c r="B21" s="1">
        <v>2</v>
      </c>
      <c r="C21" s="1">
        <v>12.05</v>
      </c>
      <c r="D21" s="1">
        <v>0.52</v>
      </c>
      <c r="F21" s="3">
        <f t="shared" ref="F21:F32" si="0">C21*D21</f>
        <v>6.2660000000000009</v>
      </c>
      <c r="G21" s="9">
        <f t="shared" ref="G21:G32" si="1">F21*(A21-A20)</f>
        <v>187.98000000000002</v>
      </c>
      <c r="H21" s="10">
        <f t="shared" ref="H21:H32" si="2">((B21-B20)*$B$8)/($B$7*$B$9*1000)</f>
        <v>8.1829143203864638E-5</v>
      </c>
      <c r="I21" s="7">
        <f>$B$10*H21</f>
        <v>1.9393506939315918E-2</v>
      </c>
      <c r="J21" s="9">
        <f>((I21*1000)/G21)*100</f>
        <v>10.316792711626725</v>
      </c>
    </row>
    <row r="22" spans="1:10" x14ac:dyDescent="0.25">
      <c r="A22" s="1">
        <v>60</v>
      </c>
      <c r="B22" s="1">
        <v>4</v>
      </c>
      <c r="C22" s="1">
        <v>12.04</v>
      </c>
      <c r="D22" s="1">
        <v>0.53</v>
      </c>
      <c r="F22" s="3">
        <f t="shared" si="0"/>
        <v>6.3811999999999998</v>
      </c>
      <c r="G22" s="9">
        <f t="shared" si="1"/>
        <v>191.43599999999998</v>
      </c>
      <c r="H22" s="10">
        <f t="shared" si="2"/>
        <v>8.1829143203864638E-5</v>
      </c>
      <c r="I22" s="7">
        <f t="shared" ref="I22:I32" si="3">$B$10*H22</f>
        <v>1.9393506939315918E-2</v>
      </c>
      <c r="J22" s="9">
        <f t="shared" ref="J22:J32" si="4">((I22*1000)/G22)*100</f>
        <v>10.13054333527441</v>
      </c>
    </row>
    <row r="23" spans="1:10" x14ac:dyDescent="0.25">
      <c r="A23" s="1">
        <v>90</v>
      </c>
      <c r="B23" s="1">
        <v>6</v>
      </c>
      <c r="C23" s="1">
        <v>12.04</v>
      </c>
      <c r="D23" s="1">
        <v>0.54</v>
      </c>
      <c r="F23" s="3">
        <f t="shared" si="0"/>
        <v>6.5015999999999998</v>
      </c>
      <c r="G23" s="9">
        <f t="shared" si="1"/>
        <v>195.048</v>
      </c>
      <c r="H23" s="10">
        <f t="shared" si="2"/>
        <v>8.1829143203864638E-5</v>
      </c>
      <c r="I23" s="7">
        <f t="shared" si="3"/>
        <v>1.9393506939315918E-2</v>
      </c>
      <c r="J23" s="9">
        <f t="shared" si="4"/>
        <v>9.9429406809174772</v>
      </c>
    </row>
    <row r="24" spans="1:10" x14ac:dyDescent="0.25">
      <c r="A24" s="1">
        <v>120</v>
      </c>
      <c r="B24" s="1">
        <v>8</v>
      </c>
      <c r="C24" s="1">
        <v>12.03</v>
      </c>
      <c r="D24" s="1">
        <v>0.56000000000000005</v>
      </c>
      <c r="F24" s="3">
        <f t="shared" si="0"/>
        <v>6.7368000000000006</v>
      </c>
      <c r="G24" s="9">
        <f t="shared" si="1"/>
        <v>202.10400000000001</v>
      </c>
      <c r="H24" s="10">
        <f t="shared" si="2"/>
        <v>8.1829143203864638E-5</v>
      </c>
      <c r="I24" s="7">
        <f t="shared" si="3"/>
        <v>1.9393506939315918E-2</v>
      </c>
      <c r="J24" s="9">
        <f>((I24*1000)/G24)*100</f>
        <v>9.5958055948006571</v>
      </c>
    </row>
    <row r="25" spans="1:10" x14ac:dyDescent="0.25">
      <c r="A25" s="1">
        <v>150</v>
      </c>
      <c r="B25" s="1">
        <v>10</v>
      </c>
      <c r="C25" s="1">
        <v>12.03</v>
      </c>
      <c r="D25" s="1">
        <v>0.56999999999999995</v>
      </c>
      <c r="F25" s="3">
        <f t="shared" si="0"/>
        <v>6.8570999999999991</v>
      </c>
      <c r="G25" s="9">
        <f t="shared" si="1"/>
        <v>205.71299999999997</v>
      </c>
      <c r="H25" s="10">
        <f t="shared" si="2"/>
        <v>8.1829143203864638E-5</v>
      </c>
      <c r="I25" s="7">
        <f t="shared" si="3"/>
        <v>1.9393506939315918E-2</v>
      </c>
      <c r="J25" s="9">
        <f t="shared" si="4"/>
        <v>9.4274581282252079</v>
      </c>
    </row>
    <row r="26" spans="1:10" x14ac:dyDescent="0.25">
      <c r="A26" s="1">
        <v>180</v>
      </c>
      <c r="B26" s="1">
        <v>12</v>
      </c>
      <c r="C26" s="1">
        <v>12.02</v>
      </c>
      <c r="D26" s="1">
        <v>0.57999999999999996</v>
      </c>
      <c r="F26" s="3">
        <f t="shared" si="0"/>
        <v>6.9715999999999996</v>
      </c>
      <c r="G26" s="9">
        <f t="shared" si="1"/>
        <v>209.148</v>
      </c>
      <c r="H26" s="10">
        <f t="shared" si="2"/>
        <v>8.1829143203864638E-5</v>
      </c>
      <c r="I26" s="7">
        <f t="shared" si="3"/>
        <v>1.9393506939315918E-2</v>
      </c>
      <c r="J26" s="9">
        <f t="shared" si="4"/>
        <v>9.2726236632986776</v>
      </c>
    </row>
    <row r="27" spans="1:10" x14ac:dyDescent="0.25">
      <c r="A27" s="1">
        <v>210</v>
      </c>
      <c r="B27" s="1">
        <v>15</v>
      </c>
      <c r="C27" s="1">
        <v>12.02</v>
      </c>
      <c r="D27" s="1">
        <v>0.59</v>
      </c>
      <c r="F27" s="3">
        <f t="shared" si="0"/>
        <v>7.0917999999999992</v>
      </c>
      <c r="G27" s="9">
        <f t="shared" si="1"/>
        <v>212.75399999999996</v>
      </c>
      <c r="H27" s="10">
        <f t="shared" si="2"/>
        <v>1.2274371480579694E-4</v>
      </c>
      <c r="I27" s="7">
        <f t="shared" si="3"/>
        <v>2.9090260408973875E-2</v>
      </c>
      <c r="J27" s="9">
        <f t="shared" si="4"/>
        <v>13.67319082554212</v>
      </c>
    </row>
    <row r="28" spans="1:10" x14ac:dyDescent="0.25">
      <c r="A28" s="1">
        <v>240</v>
      </c>
      <c r="B28" s="1">
        <v>17</v>
      </c>
      <c r="C28" s="1">
        <v>12.02</v>
      </c>
      <c r="D28" s="3">
        <v>0.6</v>
      </c>
      <c r="F28" s="3">
        <f t="shared" si="0"/>
        <v>7.2119999999999997</v>
      </c>
      <c r="G28" s="9">
        <f t="shared" si="1"/>
        <v>216.35999999999999</v>
      </c>
      <c r="H28" s="10">
        <f t="shared" si="2"/>
        <v>8.1829143203864638E-5</v>
      </c>
      <c r="I28" s="7">
        <f t="shared" si="3"/>
        <v>1.9393506939315918E-2</v>
      </c>
      <c r="J28" s="9">
        <f t="shared" si="4"/>
        <v>8.9635362078553893</v>
      </c>
    </row>
    <row r="29" spans="1:10" x14ac:dyDescent="0.25">
      <c r="A29" s="1">
        <v>270</v>
      </c>
      <c r="B29" s="1">
        <v>20</v>
      </c>
      <c r="C29" s="1">
        <v>12.01</v>
      </c>
      <c r="D29" s="1">
        <v>0.62</v>
      </c>
      <c r="F29" s="3">
        <f t="shared" si="0"/>
        <v>7.4462000000000002</v>
      </c>
      <c r="G29" s="9">
        <f t="shared" si="1"/>
        <v>223.386</v>
      </c>
      <c r="H29" s="10">
        <f t="shared" si="2"/>
        <v>1.2274371480579694E-4</v>
      </c>
      <c r="I29" s="7">
        <f t="shared" si="3"/>
        <v>2.9090260408973875E-2</v>
      </c>
      <c r="J29" s="9">
        <f t="shared" si="4"/>
        <v>13.022418776903599</v>
      </c>
    </row>
    <row r="30" spans="1:10" x14ac:dyDescent="0.25">
      <c r="A30" s="1">
        <v>300</v>
      </c>
      <c r="B30" s="1">
        <v>22</v>
      </c>
      <c r="C30" s="3">
        <v>12</v>
      </c>
      <c r="D30" s="1">
        <v>0.63</v>
      </c>
      <c r="F30" s="3">
        <f t="shared" si="0"/>
        <v>7.5600000000000005</v>
      </c>
      <c r="G30" s="9">
        <f t="shared" si="1"/>
        <v>226.8</v>
      </c>
      <c r="H30" s="10">
        <f t="shared" si="2"/>
        <v>8.1829143203864638E-5</v>
      </c>
      <c r="I30" s="7">
        <f t="shared" si="3"/>
        <v>1.9393506939315918E-2</v>
      </c>
      <c r="J30" s="9">
        <f t="shared" si="4"/>
        <v>8.5509289855890298</v>
      </c>
    </row>
    <row r="31" spans="1:10" x14ac:dyDescent="0.25">
      <c r="A31" s="1">
        <v>330</v>
      </c>
      <c r="B31" s="1">
        <v>24</v>
      </c>
      <c r="C31" s="3">
        <v>12</v>
      </c>
      <c r="D31" s="1">
        <v>0.64</v>
      </c>
      <c r="F31" s="3">
        <f t="shared" si="0"/>
        <v>7.68</v>
      </c>
      <c r="G31" s="9">
        <f t="shared" si="1"/>
        <v>230.39999999999998</v>
      </c>
      <c r="H31" s="10">
        <f t="shared" si="2"/>
        <v>8.1829143203864638E-5</v>
      </c>
      <c r="I31" s="7">
        <f t="shared" si="3"/>
        <v>1.9393506939315918E-2</v>
      </c>
      <c r="J31" s="9">
        <f t="shared" si="4"/>
        <v>8.4173207201892009</v>
      </c>
    </row>
    <row r="32" spans="1:10" x14ac:dyDescent="0.25">
      <c r="A32" s="1">
        <v>339</v>
      </c>
      <c r="B32" s="1">
        <v>25</v>
      </c>
      <c r="C32" s="3">
        <v>12</v>
      </c>
      <c r="D32" s="1">
        <v>0.64</v>
      </c>
      <c r="F32" s="3">
        <f t="shared" si="0"/>
        <v>7.68</v>
      </c>
      <c r="G32" s="9">
        <f t="shared" si="1"/>
        <v>69.12</v>
      </c>
      <c r="H32" s="10">
        <f t="shared" si="2"/>
        <v>4.0914571601932319E-5</v>
      </c>
      <c r="I32" s="7">
        <f t="shared" si="3"/>
        <v>9.696753469657959E-3</v>
      </c>
      <c r="J32" s="9">
        <f t="shared" si="4"/>
        <v>14.028867866982001</v>
      </c>
    </row>
    <row r="34" spans="1:10" x14ac:dyDescent="0.25">
      <c r="A34" s="4" t="s">
        <v>18</v>
      </c>
      <c r="F34" s="4" t="s">
        <v>9</v>
      </c>
    </row>
    <row r="35" spans="1:10" ht="18" x14ac:dyDescent="0.35">
      <c r="A35" s="4" t="s">
        <v>6</v>
      </c>
      <c r="B35" s="4" t="s">
        <v>20</v>
      </c>
      <c r="C35" s="4" t="s">
        <v>7</v>
      </c>
      <c r="D35" s="4" t="s">
        <v>8</v>
      </c>
      <c r="F35" s="4" t="s">
        <v>10</v>
      </c>
      <c r="G35" s="4" t="s">
        <v>14</v>
      </c>
      <c r="H35" s="4" t="s">
        <v>22</v>
      </c>
      <c r="I35" s="4" t="s">
        <v>15</v>
      </c>
      <c r="J35" s="4" t="s">
        <v>16</v>
      </c>
    </row>
    <row r="36" spans="1:10" x14ac:dyDescent="0.25">
      <c r="A36" s="1">
        <v>0</v>
      </c>
      <c r="B36" s="1">
        <v>25</v>
      </c>
      <c r="C36" s="2" t="s">
        <v>17</v>
      </c>
      <c r="D36" s="2" t="s">
        <v>17</v>
      </c>
      <c r="F36" s="2" t="s">
        <v>17</v>
      </c>
      <c r="G36" s="2" t="s">
        <v>17</v>
      </c>
      <c r="H36" s="2" t="s">
        <v>17</v>
      </c>
      <c r="I36" s="2" t="s">
        <v>17</v>
      </c>
      <c r="J36" s="2" t="s">
        <v>17</v>
      </c>
    </row>
    <row r="37" spans="1:10" x14ac:dyDescent="0.25">
      <c r="A37" s="1">
        <v>30</v>
      </c>
      <c r="B37" s="1">
        <v>27</v>
      </c>
      <c r="C37" s="1">
        <v>12.01</v>
      </c>
      <c r="D37" s="3">
        <v>0.6</v>
      </c>
      <c r="F37" s="3">
        <f t="shared" ref="F37:F47" si="5">C37*D37</f>
        <v>7.2059999999999995</v>
      </c>
      <c r="G37" s="9">
        <f t="shared" ref="G37:G47" si="6">F37*(A37-A36)</f>
        <v>216.17999999999998</v>
      </c>
      <c r="H37" s="10">
        <f t="shared" ref="H37:H47" si="7">((B37-B36)*$B$8)/($B$9*$B$7*1000)</f>
        <v>8.1829143203864638E-5</v>
      </c>
      <c r="I37" s="1">
        <f>H37*$B$10</f>
        <v>1.9393506939315918E-2</v>
      </c>
      <c r="J37" s="9">
        <f>((I37*1000)/G37)*100</f>
        <v>8.9709996018669269</v>
      </c>
    </row>
    <row r="38" spans="1:10" x14ac:dyDescent="0.25">
      <c r="A38" s="1">
        <v>60</v>
      </c>
      <c r="B38" s="1">
        <v>30</v>
      </c>
      <c r="C38" s="1">
        <v>12.02</v>
      </c>
      <c r="D38" s="1">
        <v>0.61</v>
      </c>
      <c r="F38" s="3">
        <f t="shared" si="5"/>
        <v>7.3321999999999994</v>
      </c>
      <c r="G38" s="9">
        <f t="shared" si="6"/>
        <v>219.96599999999998</v>
      </c>
      <c r="H38" s="10">
        <f t="shared" si="7"/>
        <v>1.2274371480579694E-4</v>
      </c>
      <c r="I38" s="1">
        <f t="shared" ref="I38:I47" si="8">H38*$B$10</f>
        <v>2.9090260408973875E-2</v>
      </c>
      <c r="J38" s="9">
        <f t="shared" ref="J38:J47" si="9">((I38*1000)/G38)*100</f>
        <v>13.224889486999755</v>
      </c>
    </row>
    <row r="39" spans="1:10" x14ac:dyDescent="0.25">
      <c r="A39" s="1">
        <v>90</v>
      </c>
      <c r="B39" s="1">
        <v>32</v>
      </c>
      <c r="C39" s="1">
        <v>12.02</v>
      </c>
      <c r="D39" s="1">
        <v>0.63</v>
      </c>
      <c r="F39" s="3">
        <f t="shared" si="5"/>
        <v>7.5725999999999996</v>
      </c>
      <c r="G39" s="9">
        <f t="shared" si="6"/>
        <v>227.178</v>
      </c>
      <c r="H39" s="10">
        <f t="shared" si="7"/>
        <v>8.1829143203864638E-5</v>
      </c>
      <c r="I39" s="1">
        <f t="shared" si="8"/>
        <v>1.9393506939315918E-2</v>
      </c>
      <c r="J39" s="9">
        <f t="shared" si="9"/>
        <v>8.536701150338466</v>
      </c>
    </row>
    <row r="40" spans="1:10" x14ac:dyDescent="0.25">
      <c r="A40" s="1">
        <v>120</v>
      </c>
      <c r="B40" s="1">
        <v>34</v>
      </c>
      <c r="C40" s="1">
        <v>12.02</v>
      </c>
      <c r="D40" s="1">
        <v>0.64</v>
      </c>
      <c r="F40" s="3">
        <f t="shared" si="5"/>
        <v>7.6928000000000001</v>
      </c>
      <c r="G40" s="9">
        <f t="shared" si="6"/>
        <v>230.78399999999999</v>
      </c>
      <c r="H40" s="10">
        <f t="shared" si="7"/>
        <v>8.1829143203864638E-5</v>
      </c>
      <c r="I40" s="1">
        <f t="shared" si="8"/>
        <v>1.9393506939315918E-2</v>
      </c>
      <c r="J40" s="9">
        <f t="shared" si="9"/>
        <v>8.4033151948644278</v>
      </c>
    </row>
    <row r="41" spans="1:10" x14ac:dyDescent="0.25">
      <c r="A41" s="1">
        <v>150</v>
      </c>
      <c r="B41" s="1">
        <v>37</v>
      </c>
      <c r="C41" s="1">
        <v>12.01</v>
      </c>
      <c r="D41" s="1">
        <v>0.65</v>
      </c>
      <c r="F41" s="3">
        <f t="shared" si="5"/>
        <v>7.8064999999999998</v>
      </c>
      <c r="G41" s="9">
        <f t="shared" si="6"/>
        <v>234.19499999999999</v>
      </c>
      <c r="H41" s="10">
        <f t="shared" si="7"/>
        <v>1.2274371480579694E-4</v>
      </c>
      <c r="I41" s="1">
        <f t="shared" si="8"/>
        <v>2.9090260408973875E-2</v>
      </c>
      <c r="J41" s="9">
        <f t="shared" si="9"/>
        <v>12.421384064123433</v>
      </c>
    </row>
    <row r="42" spans="1:10" x14ac:dyDescent="0.25">
      <c r="A42" s="1">
        <v>180</v>
      </c>
      <c r="B42" s="1">
        <v>40</v>
      </c>
      <c r="C42" s="1">
        <v>12.01</v>
      </c>
      <c r="D42" s="1">
        <v>0.66</v>
      </c>
      <c r="F42" s="3">
        <f t="shared" si="5"/>
        <v>7.9266000000000005</v>
      </c>
      <c r="G42" s="9">
        <f t="shared" si="6"/>
        <v>237.798</v>
      </c>
      <c r="H42" s="10">
        <f t="shared" si="7"/>
        <v>1.2274371480579694E-4</v>
      </c>
      <c r="I42" s="1">
        <f t="shared" si="8"/>
        <v>2.9090260408973875E-2</v>
      </c>
      <c r="J42" s="9">
        <f t="shared" si="9"/>
        <v>12.233181275273079</v>
      </c>
    </row>
    <row r="43" spans="1:10" x14ac:dyDescent="0.25">
      <c r="A43" s="1">
        <v>210</v>
      </c>
      <c r="B43" s="1">
        <v>42</v>
      </c>
      <c r="C43" s="1">
        <v>12.01</v>
      </c>
      <c r="D43" s="1">
        <v>0.67</v>
      </c>
      <c r="F43" s="3">
        <f t="shared" si="5"/>
        <v>8.0466999999999995</v>
      </c>
      <c r="G43" s="9">
        <f t="shared" si="6"/>
        <v>241.40099999999998</v>
      </c>
      <c r="H43" s="10">
        <f t="shared" si="7"/>
        <v>8.1829143203864638E-5</v>
      </c>
      <c r="I43" s="1">
        <f t="shared" si="8"/>
        <v>1.9393506939315918E-2</v>
      </c>
      <c r="J43" s="9">
        <f t="shared" si="9"/>
        <v>8.0337309867465017</v>
      </c>
    </row>
    <row r="44" spans="1:10" x14ac:dyDescent="0.25">
      <c r="A44" s="1">
        <v>240</v>
      </c>
      <c r="B44" s="1">
        <v>44</v>
      </c>
      <c r="C44" s="1">
        <v>12.01</v>
      </c>
      <c r="D44" s="3">
        <v>0.68</v>
      </c>
      <c r="F44" s="3">
        <f t="shared" si="5"/>
        <v>8.1668000000000003</v>
      </c>
      <c r="G44" s="9">
        <f t="shared" si="6"/>
        <v>245.00400000000002</v>
      </c>
      <c r="H44" s="10">
        <f t="shared" si="7"/>
        <v>8.1829143203864638E-5</v>
      </c>
      <c r="I44" s="1">
        <f t="shared" si="8"/>
        <v>1.9393506939315918E-2</v>
      </c>
      <c r="J44" s="9">
        <f t="shared" si="9"/>
        <v>7.9155878840002272</v>
      </c>
    </row>
    <row r="45" spans="1:10" x14ac:dyDescent="0.25">
      <c r="A45" s="1">
        <v>270</v>
      </c>
      <c r="B45" s="1">
        <v>46</v>
      </c>
      <c r="C45" s="3">
        <v>12</v>
      </c>
      <c r="D45" s="1">
        <v>0.69</v>
      </c>
      <c r="F45" s="3">
        <f t="shared" si="5"/>
        <v>8.2799999999999994</v>
      </c>
      <c r="G45" s="9">
        <f t="shared" si="6"/>
        <v>248.39999999999998</v>
      </c>
      <c r="H45" s="10">
        <f t="shared" si="7"/>
        <v>8.1829143203864638E-5</v>
      </c>
      <c r="I45" s="1">
        <f t="shared" si="8"/>
        <v>1.9393506939315918E-2</v>
      </c>
      <c r="J45" s="9">
        <f t="shared" si="9"/>
        <v>7.8073699433638968</v>
      </c>
    </row>
    <row r="46" spans="1:10" x14ac:dyDescent="0.25">
      <c r="A46" s="1">
        <v>300</v>
      </c>
      <c r="B46" s="1">
        <v>49</v>
      </c>
      <c r="C46" s="3">
        <v>11.99</v>
      </c>
      <c r="D46" s="3">
        <v>0.7</v>
      </c>
      <c r="F46" s="3">
        <f t="shared" si="5"/>
        <v>8.3929999999999989</v>
      </c>
      <c r="G46" s="9">
        <f t="shared" si="6"/>
        <v>251.78999999999996</v>
      </c>
      <c r="H46" s="10">
        <f t="shared" si="7"/>
        <v>1.2274371480579694E-4</v>
      </c>
      <c r="I46" s="1">
        <f t="shared" si="8"/>
        <v>2.9090260408973875E-2</v>
      </c>
      <c r="J46" s="9">
        <f t="shared" si="9"/>
        <v>11.553381948835888</v>
      </c>
    </row>
    <row r="47" spans="1:10" x14ac:dyDescent="0.25">
      <c r="A47" s="1">
        <v>310</v>
      </c>
      <c r="B47" s="1">
        <v>50</v>
      </c>
      <c r="C47" s="3">
        <v>12</v>
      </c>
      <c r="D47" s="3">
        <v>0.7</v>
      </c>
      <c r="F47" s="3">
        <f t="shared" si="5"/>
        <v>8.3999999999999986</v>
      </c>
      <c r="G47" s="9">
        <f t="shared" si="6"/>
        <v>83.999999999999986</v>
      </c>
      <c r="H47" s="10">
        <f t="shared" si="7"/>
        <v>4.0914571601932319E-5</v>
      </c>
      <c r="I47" s="1">
        <f t="shared" si="8"/>
        <v>9.696753469657959E-3</v>
      </c>
      <c r="J47" s="9">
        <f t="shared" si="9"/>
        <v>11.543754130545192</v>
      </c>
    </row>
    <row r="48" spans="1:10" x14ac:dyDescent="0.25">
      <c r="A48" s="5"/>
      <c r="B48" s="5"/>
      <c r="C48" s="6"/>
      <c r="D48" s="5"/>
      <c r="F48" s="6"/>
      <c r="G48" s="5"/>
      <c r="H48" s="5"/>
      <c r="I48" s="5"/>
      <c r="J48" s="5"/>
    </row>
    <row r="49" spans="1:11" x14ac:dyDescent="0.25">
      <c r="A49" s="4" t="s">
        <v>19</v>
      </c>
      <c r="F49" s="4" t="s">
        <v>9</v>
      </c>
    </row>
    <row r="50" spans="1:11" ht="18" x14ac:dyDescent="0.35">
      <c r="A50" s="4" t="s">
        <v>6</v>
      </c>
      <c r="B50" s="4" t="s">
        <v>20</v>
      </c>
      <c r="C50" s="4" t="s">
        <v>7</v>
      </c>
      <c r="D50" s="4" t="s">
        <v>8</v>
      </c>
      <c r="F50" s="4" t="s">
        <v>10</v>
      </c>
      <c r="G50" s="4" t="s">
        <v>14</v>
      </c>
      <c r="H50" s="4" t="s">
        <v>22</v>
      </c>
      <c r="I50" s="4" t="s">
        <v>15</v>
      </c>
      <c r="J50" s="4" t="s">
        <v>16</v>
      </c>
    </row>
    <row r="51" spans="1:11" x14ac:dyDescent="0.25">
      <c r="A51" s="1">
        <v>0</v>
      </c>
      <c r="B51" s="1">
        <v>50</v>
      </c>
      <c r="C51" s="2" t="s">
        <v>17</v>
      </c>
      <c r="D51" s="2" t="s">
        <v>17</v>
      </c>
      <c r="F51" s="2" t="s">
        <v>17</v>
      </c>
      <c r="G51" s="2" t="s">
        <v>17</v>
      </c>
      <c r="H51" s="2" t="s">
        <v>17</v>
      </c>
      <c r="I51" s="2" t="s">
        <v>17</v>
      </c>
      <c r="J51" s="2" t="s">
        <v>17</v>
      </c>
    </row>
    <row r="52" spans="1:11" x14ac:dyDescent="0.25">
      <c r="A52" s="1">
        <v>30</v>
      </c>
      <c r="B52" s="1">
        <v>52</v>
      </c>
      <c r="C52" s="1">
        <v>12</v>
      </c>
      <c r="D52" s="3">
        <v>0.67</v>
      </c>
      <c r="F52" s="3">
        <f t="shared" ref="F52:F61" si="10">C52*D52</f>
        <v>8.0400000000000009</v>
      </c>
      <c r="G52" s="9">
        <f t="shared" ref="G52:G61" si="11">F52*(A52-A51)</f>
        <v>241.20000000000002</v>
      </c>
      <c r="H52" s="10">
        <f t="shared" ref="H52:H61" si="12">((B52-B51)*$B$8)/($B$9*$B$7*1000)</f>
        <v>8.1829143203864638E-5</v>
      </c>
      <c r="I52" s="1">
        <f>H52*$B$10</f>
        <v>1.9393506939315918E-2</v>
      </c>
      <c r="J52" s="9">
        <f>((I52*1000)/G52)*100</f>
        <v>8.0404257625687876</v>
      </c>
    </row>
    <row r="53" spans="1:11" x14ac:dyDescent="0.25">
      <c r="A53" s="1">
        <v>60</v>
      </c>
      <c r="B53" s="1">
        <v>55</v>
      </c>
      <c r="C53" s="1">
        <v>11.99</v>
      </c>
      <c r="D53" s="1">
        <v>0.69</v>
      </c>
      <c r="F53" s="3">
        <f t="shared" si="10"/>
        <v>8.2730999999999995</v>
      </c>
      <c r="G53" s="9">
        <f t="shared" si="11"/>
        <v>248.19299999999998</v>
      </c>
      <c r="H53" s="10">
        <f t="shared" si="12"/>
        <v>1.2274371480579694E-4</v>
      </c>
      <c r="I53" s="1">
        <f t="shared" ref="I53:I61" si="13">H53*$B$10</f>
        <v>2.9090260408973875E-2</v>
      </c>
      <c r="J53" s="9">
        <f t="shared" ref="J53:J61" si="14">((I53*1000)/G53)*100</f>
        <v>11.720822266934958</v>
      </c>
    </row>
    <row r="54" spans="1:11" x14ac:dyDescent="0.25">
      <c r="A54" s="1">
        <v>90</v>
      </c>
      <c r="B54" s="1">
        <v>58</v>
      </c>
      <c r="C54" s="1">
        <v>11.99</v>
      </c>
      <c r="D54" s="3">
        <v>0.7</v>
      </c>
      <c r="F54" s="3">
        <f t="shared" si="10"/>
        <v>8.3929999999999989</v>
      </c>
      <c r="G54" s="9">
        <f t="shared" si="11"/>
        <v>251.78999999999996</v>
      </c>
      <c r="H54" s="10">
        <f t="shared" si="12"/>
        <v>1.2274371480579694E-4</v>
      </c>
      <c r="I54" s="1">
        <f t="shared" si="13"/>
        <v>2.9090260408973875E-2</v>
      </c>
      <c r="J54" s="9">
        <f t="shared" si="14"/>
        <v>11.553381948835888</v>
      </c>
    </row>
    <row r="55" spans="1:11" x14ac:dyDescent="0.25">
      <c r="A55" s="1">
        <v>120</v>
      </c>
      <c r="B55" s="1">
        <v>60</v>
      </c>
      <c r="C55" s="1">
        <v>11.99</v>
      </c>
      <c r="D55" s="1">
        <v>0.71</v>
      </c>
      <c r="F55" s="3">
        <f t="shared" si="10"/>
        <v>8.5129000000000001</v>
      </c>
      <c r="G55" s="9">
        <f t="shared" si="11"/>
        <v>255.387</v>
      </c>
      <c r="H55" s="10">
        <f t="shared" si="12"/>
        <v>8.1829143203864638E-5</v>
      </c>
      <c r="I55" s="1">
        <f t="shared" si="13"/>
        <v>1.9393506939315918E-2</v>
      </c>
      <c r="J55" s="9">
        <f t="shared" si="14"/>
        <v>7.5937721729437762</v>
      </c>
    </row>
    <row r="56" spans="1:11" x14ac:dyDescent="0.25">
      <c r="A56" s="1">
        <v>150</v>
      </c>
      <c r="B56" s="1">
        <v>64</v>
      </c>
      <c r="C56" s="1">
        <v>11.99</v>
      </c>
      <c r="D56" s="1">
        <v>0.72</v>
      </c>
      <c r="F56" s="3">
        <f t="shared" si="10"/>
        <v>8.6327999999999996</v>
      </c>
      <c r="G56" s="9">
        <f t="shared" si="11"/>
        <v>258.98399999999998</v>
      </c>
      <c r="H56" s="10">
        <f t="shared" si="12"/>
        <v>1.6365828640772928E-4</v>
      </c>
      <c r="I56" s="1">
        <f t="shared" si="13"/>
        <v>3.8787013878631836E-2</v>
      </c>
      <c r="J56" s="9">
        <f t="shared" si="14"/>
        <v>14.976606229972447</v>
      </c>
    </row>
    <row r="57" spans="1:11" x14ac:dyDescent="0.25">
      <c r="A57" s="1">
        <v>180</v>
      </c>
      <c r="B57" s="1">
        <v>66</v>
      </c>
      <c r="C57" s="1">
        <v>11.99</v>
      </c>
      <c r="D57" s="1">
        <v>0.72</v>
      </c>
      <c r="F57" s="3">
        <f t="shared" si="10"/>
        <v>8.6327999999999996</v>
      </c>
      <c r="G57" s="9">
        <f t="shared" si="11"/>
        <v>258.98399999999998</v>
      </c>
      <c r="H57" s="10">
        <f t="shared" si="12"/>
        <v>8.1829143203864638E-5</v>
      </c>
      <c r="I57" s="1">
        <f t="shared" si="13"/>
        <v>1.9393506939315918E-2</v>
      </c>
      <c r="J57" s="9">
        <f t="shared" si="14"/>
        <v>7.4883031149862234</v>
      </c>
    </row>
    <row r="58" spans="1:11" x14ac:dyDescent="0.25">
      <c r="A58" s="1">
        <v>210</v>
      </c>
      <c r="B58" s="1">
        <v>68</v>
      </c>
      <c r="C58" s="1">
        <v>11.98</v>
      </c>
      <c r="D58" s="1">
        <v>0.73</v>
      </c>
      <c r="F58" s="3">
        <f t="shared" si="10"/>
        <v>8.7454000000000001</v>
      </c>
      <c r="G58" s="9">
        <f t="shared" si="11"/>
        <v>262.36200000000002</v>
      </c>
      <c r="H58" s="10">
        <f t="shared" si="12"/>
        <v>8.1829143203864638E-5</v>
      </c>
      <c r="I58" s="1">
        <f t="shared" si="13"/>
        <v>1.9393506939315918E-2</v>
      </c>
      <c r="J58" s="9">
        <f t="shared" si="14"/>
        <v>7.3918886650185307</v>
      </c>
    </row>
    <row r="59" spans="1:11" x14ac:dyDescent="0.25">
      <c r="A59" s="1">
        <v>240</v>
      </c>
      <c r="B59" s="1">
        <v>71</v>
      </c>
      <c r="C59" s="1">
        <v>11.98</v>
      </c>
      <c r="D59" s="3">
        <v>0.74</v>
      </c>
      <c r="F59" s="3">
        <f t="shared" si="10"/>
        <v>8.8651999999999997</v>
      </c>
      <c r="G59" s="9">
        <f t="shared" si="11"/>
        <v>265.95600000000002</v>
      </c>
      <c r="H59" s="10">
        <f t="shared" si="12"/>
        <v>1.2274371480579694E-4</v>
      </c>
      <c r="I59" s="1">
        <f t="shared" si="13"/>
        <v>2.9090260408973875E-2</v>
      </c>
      <c r="J59" s="9">
        <f t="shared" si="14"/>
        <v>10.937997416480123</v>
      </c>
    </row>
    <row r="60" spans="1:11" x14ac:dyDescent="0.25">
      <c r="A60" s="1">
        <v>270</v>
      </c>
      <c r="B60" s="1">
        <v>74</v>
      </c>
      <c r="C60" s="1">
        <v>11.98</v>
      </c>
      <c r="D60" s="1">
        <v>0.75</v>
      </c>
      <c r="F60" s="3">
        <f t="shared" si="10"/>
        <v>8.9849999999999994</v>
      </c>
      <c r="G60" s="9">
        <f t="shared" si="11"/>
        <v>269.54999999999995</v>
      </c>
      <c r="H60" s="10">
        <f t="shared" si="12"/>
        <v>1.2274371480579694E-4</v>
      </c>
      <c r="I60" s="1">
        <f t="shared" si="13"/>
        <v>2.9090260408973875E-2</v>
      </c>
      <c r="J60" s="9">
        <f t="shared" si="14"/>
        <v>10.792157450927057</v>
      </c>
    </row>
    <row r="61" spans="1:11" x14ac:dyDescent="0.25">
      <c r="A61" s="1">
        <v>280</v>
      </c>
      <c r="B61" s="1">
        <v>75</v>
      </c>
      <c r="C61" s="1">
        <v>11.98</v>
      </c>
      <c r="D61" s="3">
        <v>0.75</v>
      </c>
      <c r="F61" s="3">
        <f t="shared" si="10"/>
        <v>8.9849999999999994</v>
      </c>
      <c r="G61" s="9">
        <f t="shared" si="11"/>
        <v>89.85</v>
      </c>
      <c r="H61" s="10">
        <f t="shared" si="12"/>
        <v>4.0914571601932319E-5</v>
      </c>
      <c r="I61" s="1">
        <f t="shared" si="13"/>
        <v>9.696753469657959E-3</v>
      </c>
      <c r="J61" s="9">
        <f t="shared" si="14"/>
        <v>10.792157450927057</v>
      </c>
    </row>
    <row r="62" spans="1:11" x14ac:dyDescent="0.25">
      <c r="A62" s="5"/>
      <c r="B62" s="5"/>
      <c r="C62" s="6"/>
      <c r="D62" s="6"/>
      <c r="G62" s="6"/>
      <c r="H62" s="5"/>
      <c r="I62" s="5"/>
      <c r="J62" s="5"/>
      <c r="K62"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2"/>
  <sheetViews>
    <sheetView tabSelected="1" zoomScale="85" zoomScaleNormal="85" workbookViewId="0">
      <selection activeCell="B33" sqref="B33"/>
    </sheetView>
  </sheetViews>
  <sheetFormatPr defaultRowHeight="15" x14ac:dyDescent="0.25"/>
  <cols>
    <col min="1" max="1" width="21" customWidth="1"/>
    <col min="2" max="2" width="16.28515625" customWidth="1"/>
    <col min="3" max="3" width="12" customWidth="1"/>
    <col min="4" max="4" width="12.28515625" customWidth="1"/>
    <col min="6" max="6" width="19.42578125" customWidth="1"/>
    <col min="7" max="7" width="20.140625" customWidth="1"/>
    <col min="8" max="8" width="14.7109375" customWidth="1"/>
    <col min="9" max="9" width="21.85546875" customWidth="1"/>
    <col min="10" max="10" width="13.5703125" customWidth="1"/>
  </cols>
  <sheetData>
    <row r="2" spans="1:10" x14ac:dyDescent="0.25">
      <c r="A2" s="4" t="s">
        <v>0</v>
      </c>
      <c r="B2" s="5"/>
    </row>
    <row r="3" spans="1:10" x14ac:dyDescent="0.25">
      <c r="A3" s="1" t="s">
        <v>1</v>
      </c>
      <c r="B3" s="1">
        <f>24.7+273</f>
        <v>297.7</v>
      </c>
    </row>
    <row r="4" spans="1:10" x14ac:dyDescent="0.25">
      <c r="A4" s="1" t="s">
        <v>2</v>
      </c>
      <c r="B4" s="1">
        <v>1</v>
      </c>
    </row>
    <row r="5" spans="1:10" x14ac:dyDescent="0.25">
      <c r="A5" s="1" t="s">
        <v>3</v>
      </c>
      <c r="B5" s="1">
        <v>8.2100000000000006E-2</v>
      </c>
    </row>
    <row r="6" spans="1:10" ht="18" x14ac:dyDescent="0.35">
      <c r="A6" s="1" t="s">
        <v>21</v>
      </c>
      <c r="B6" s="1">
        <v>237</v>
      </c>
    </row>
    <row r="8" spans="1:10" x14ac:dyDescent="0.25">
      <c r="A8" s="4" t="s">
        <v>4</v>
      </c>
    </row>
    <row r="9" spans="1:10" x14ac:dyDescent="0.25">
      <c r="A9" s="1" t="s">
        <v>23</v>
      </c>
      <c r="B9" s="9">
        <f>AVERAGE(J17:J22)</f>
        <v>36.207101111926868</v>
      </c>
    </row>
    <row r="10" spans="1:10" x14ac:dyDescent="0.25">
      <c r="A10" s="1" t="s">
        <v>24</v>
      </c>
      <c r="B10" s="9">
        <f>AVERAGE(J27:J32)</f>
        <v>31.836035050215887</v>
      </c>
    </row>
    <row r="11" spans="1:10" x14ac:dyDescent="0.25">
      <c r="A11" s="1" t="s">
        <v>25</v>
      </c>
      <c r="B11" s="9">
        <f>AVERAGE(J37:J42)</f>
        <v>29.372047138375521</v>
      </c>
    </row>
    <row r="12" spans="1:10" x14ac:dyDescent="0.25">
      <c r="A12" s="1" t="s">
        <v>26</v>
      </c>
      <c r="B12" s="9">
        <f>AVERAGE(B9:B11)</f>
        <v>32.471727766839429</v>
      </c>
    </row>
    <row r="14" spans="1:10" x14ac:dyDescent="0.25">
      <c r="A14" s="4" t="s">
        <v>5</v>
      </c>
      <c r="F14" s="4" t="s">
        <v>9</v>
      </c>
    </row>
    <row r="15" spans="1:10" ht="18" x14ac:dyDescent="0.35">
      <c r="A15" s="4" t="s">
        <v>6</v>
      </c>
      <c r="B15" s="4" t="s">
        <v>20</v>
      </c>
      <c r="C15" s="4" t="s">
        <v>7</v>
      </c>
      <c r="D15" s="4" t="s">
        <v>8</v>
      </c>
      <c r="F15" s="4" t="s">
        <v>10</v>
      </c>
      <c r="G15" s="4" t="s">
        <v>14</v>
      </c>
      <c r="H15" s="4" t="s">
        <v>22</v>
      </c>
      <c r="I15" s="4" t="s">
        <v>15</v>
      </c>
      <c r="J15" s="4" t="s">
        <v>16</v>
      </c>
    </row>
    <row r="16" spans="1:10" x14ac:dyDescent="0.25">
      <c r="A16" s="1">
        <v>0</v>
      </c>
      <c r="B16" s="1">
        <v>68</v>
      </c>
      <c r="C16" s="2" t="s">
        <v>17</v>
      </c>
      <c r="D16" s="2" t="s">
        <v>17</v>
      </c>
      <c r="F16" s="2" t="s">
        <v>17</v>
      </c>
      <c r="G16" s="2" t="s">
        <v>17</v>
      </c>
      <c r="H16" s="2" t="s">
        <v>17</v>
      </c>
      <c r="I16" s="2" t="s">
        <v>17</v>
      </c>
      <c r="J16" s="2" t="s">
        <v>17</v>
      </c>
    </row>
    <row r="17" spans="1:10" x14ac:dyDescent="0.25">
      <c r="A17" s="1">
        <v>60</v>
      </c>
      <c r="B17" s="1">
        <v>65</v>
      </c>
      <c r="C17" s="1">
        <v>0.63700000000000001</v>
      </c>
      <c r="D17" s="1">
        <v>0.33</v>
      </c>
      <c r="F17" s="3">
        <f>C17*D17</f>
        <v>0.21021000000000001</v>
      </c>
      <c r="G17" s="9">
        <f t="shared" ref="G17:G22" si="0">F17*(A17-A16)</f>
        <v>12.6126</v>
      </c>
      <c r="H17" s="10">
        <f>((B16-B17)*$B$4)/($B$3*$B$5*1000)</f>
        <v>1.2274371480579694E-4</v>
      </c>
      <c r="I17" s="7">
        <f>$B$6*H17</f>
        <v>2.9090260408973875E-2</v>
      </c>
      <c r="J17" s="9">
        <f>((G17)/(1000*I17))*100</f>
        <v>43.356779288607598</v>
      </c>
    </row>
    <row r="18" spans="1:10" x14ac:dyDescent="0.25">
      <c r="A18" s="1">
        <v>120</v>
      </c>
      <c r="B18" s="1">
        <v>62</v>
      </c>
      <c r="C18" s="1">
        <v>0.65800000000000003</v>
      </c>
      <c r="D18" s="1">
        <v>0.34</v>
      </c>
      <c r="F18" s="3">
        <f t="shared" ref="F18:F22" si="1">C18*D18</f>
        <v>0.22372000000000003</v>
      </c>
      <c r="G18" s="9">
        <f t="shared" si="0"/>
        <v>13.423200000000001</v>
      </c>
      <c r="H18" s="10">
        <f t="shared" ref="H18:H22" si="2">((B17-B18)*$B$4)/($B$3*$B$5*1000)</f>
        <v>1.2274371480579694E-4</v>
      </c>
      <c r="I18" s="7">
        <f t="shared" ref="I18:I22" si="3">$B$6*H18</f>
        <v>2.9090260408973875E-2</v>
      </c>
      <c r="J18" s="9">
        <f t="shared" ref="J18:J22" si="4">((G18)/(1000*I18))*100</f>
        <v>46.143278923206751</v>
      </c>
    </row>
    <row r="19" spans="1:10" x14ac:dyDescent="0.25">
      <c r="A19" s="1">
        <v>180</v>
      </c>
      <c r="B19" s="1">
        <v>57</v>
      </c>
      <c r="C19" s="1">
        <v>0.64600000000000002</v>
      </c>
      <c r="D19" s="1">
        <v>0.34</v>
      </c>
      <c r="F19" s="3">
        <f t="shared" si="1"/>
        <v>0.21964000000000003</v>
      </c>
      <c r="G19" s="9">
        <f t="shared" si="0"/>
        <v>13.178400000000002</v>
      </c>
      <c r="H19" s="10">
        <f t="shared" si="2"/>
        <v>2.0457285800966159E-4</v>
      </c>
      <c r="I19" s="7">
        <f t="shared" si="3"/>
        <v>4.8483767348289797E-2</v>
      </c>
      <c r="J19" s="9">
        <f t="shared" si="4"/>
        <v>27.181056095189877</v>
      </c>
    </row>
    <row r="20" spans="1:10" x14ac:dyDescent="0.25">
      <c r="A20" s="1">
        <v>240</v>
      </c>
      <c r="B20" s="1">
        <v>54</v>
      </c>
      <c r="C20" s="1">
        <v>0.61199999999999999</v>
      </c>
      <c r="D20" s="1">
        <v>0.31</v>
      </c>
      <c r="F20" s="3">
        <f t="shared" si="1"/>
        <v>0.18972</v>
      </c>
      <c r="G20" s="9">
        <f t="shared" si="0"/>
        <v>11.3832</v>
      </c>
      <c r="H20" s="10">
        <f t="shared" si="2"/>
        <v>1.2274371480579694E-4</v>
      </c>
      <c r="I20" s="7">
        <f t="shared" si="3"/>
        <v>2.9090260408973875E-2</v>
      </c>
      <c r="J20" s="9">
        <f t="shared" si="4"/>
        <v>39.130622551898739</v>
      </c>
    </row>
    <row r="21" spans="1:10" x14ac:dyDescent="0.25">
      <c r="A21" s="1">
        <v>300</v>
      </c>
      <c r="B21" s="1">
        <v>49</v>
      </c>
      <c r="C21" s="1">
        <v>0.63600000000000001</v>
      </c>
      <c r="D21" s="1">
        <v>0.34</v>
      </c>
      <c r="F21" s="3">
        <f t="shared" si="1"/>
        <v>0.21624000000000002</v>
      </c>
      <c r="G21" s="9">
        <f t="shared" si="0"/>
        <v>12.974400000000001</v>
      </c>
      <c r="H21" s="10">
        <f t="shared" si="2"/>
        <v>2.0457285800966159E-4</v>
      </c>
      <c r="I21" s="7">
        <f t="shared" si="3"/>
        <v>4.8483767348289797E-2</v>
      </c>
      <c r="J21" s="9">
        <f t="shared" si="4"/>
        <v>26.760296712911391</v>
      </c>
    </row>
    <row r="22" spans="1:10" x14ac:dyDescent="0.25">
      <c r="A22" s="1">
        <v>316</v>
      </c>
      <c r="B22" s="1">
        <v>48</v>
      </c>
      <c r="C22" s="1">
        <v>0.61799999999999999</v>
      </c>
      <c r="D22" s="1">
        <v>0.34</v>
      </c>
      <c r="F22" s="3">
        <f t="shared" si="1"/>
        <v>0.21012</v>
      </c>
      <c r="G22" s="9">
        <f t="shared" si="0"/>
        <v>3.36192</v>
      </c>
      <c r="H22" s="10">
        <f t="shared" si="2"/>
        <v>4.0914571601932319E-5</v>
      </c>
      <c r="I22" s="7">
        <f t="shared" si="3"/>
        <v>9.696753469657959E-3</v>
      </c>
      <c r="J22" s="9">
        <f t="shared" si="4"/>
        <v>34.670573099746832</v>
      </c>
    </row>
    <row r="24" spans="1:10" x14ac:dyDescent="0.25">
      <c r="A24" s="4" t="s">
        <v>18</v>
      </c>
      <c r="F24" s="4" t="s">
        <v>28</v>
      </c>
    </row>
    <row r="25" spans="1:10" ht="18" x14ac:dyDescent="0.35">
      <c r="A25" s="4" t="s">
        <v>6</v>
      </c>
      <c r="B25" s="4" t="s">
        <v>20</v>
      </c>
      <c r="C25" s="4" t="s">
        <v>7</v>
      </c>
      <c r="D25" s="4" t="s">
        <v>8</v>
      </c>
      <c r="F25" s="4" t="s">
        <v>10</v>
      </c>
      <c r="G25" s="4" t="s">
        <v>14</v>
      </c>
      <c r="H25" s="4" t="s">
        <v>22</v>
      </c>
      <c r="I25" s="4" t="s">
        <v>15</v>
      </c>
      <c r="J25" s="4" t="s">
        <v>16</v>
      </c>
    </row>
    <row r="26" spans="1:10" x14ac:dyDescent="0.25">
      <c r="A26" s="1">
        <v>0</v>
      </c>
      <c r="B26" s="1">
        <v>45</v>
      </c>
      <c r="C26" s="2" t="s">
        <v>17</v>
      </c>
      <c r="D26" s="2" t="s">
        <v>17</v>
      </c>
      <c r="F26" s="2" t="s">
        <v>17</v>
      </c>
      <c r="G26" s="2" t="s">
        <v>17</v>
      </c>
      <c r="H26" s="2" t="s">
        <v>17</v>
      </c>
      <c r="I26" s="2" t="s">
        <v>17</v>
      </c>
      <c r="J26" s="2" t="s">
        <v>17</v>
      </c>
    </row>
    <row r="27" spans="1:10" x14ac:dyDescent="0.25">
      <c r="A27" s="1">
        <v>60</v>
      </c>
      <c r="B27" s="1">
        <v>42</v>
      </c>
      <c r="C27" s="1">
        <v>0.63700000000000001</v>
      </c>
      <c r="D27" s="1">
        <v>0.33</v>
      </c>
      <c r="F27" s="3">
        <f>C27*D27</f>
        <v>0.21021000000000001</v>
      </c>
      <c r="G27" s="9">
        <f t="shared" ref="G27:G32" si="5">F27*(A27-A26)</f>
        <v>12.6126</v>
      </c>
      <c r="H27" s="10">
        <f>((B26-B27)*$B$4)/($B$3*$B$5*1000)</f>
        <v>1.2274371480579694E-4</v>
      </c>
      <c r="I27" s="7">
        <f>$B$6*H27</f>
        <v>2.9090260408973875E-2</v>
      </c>
      <c r="J27" s="9">
        <f>((G27/(1000*I27))*100)</f>
        <v>43.356779288607598</v>
      </c>
    </row>
    <row r="28" spans="1:10" x14ac:dyDescent="0.25">
      <c r="A28" s="1">
        <v>120</v>
      </c>
      <c r="B28" s="1">
        <v>39</v>
      </c>
      <c r="C28" s="1">
        <v>0.5</v>
      </c>
      <c r="D28" s="1">
        <v>0.23</v>
      </c>
      <c r="F28" s="3">
        <f t="shared" ref="F28:F32" si="6">C28*D28</f>
        <v>0.115</v>
      </c>
      <c r="G28" s="9">
        <f t="shared" si="5"/>
        <v>6.9</v>
      </c>
      <c r="H28" s="10">
        <f t="shared" ref="H28:H32" si="7">((B27-B28)*$B$4)/($B$3*$B$5*1000)</f>
        <v>1.2274371480579694E-4</v>
      </c>
      <c r="I28" s="7">
        <f t="shared" ref="I28:I32" si="8">$B$6*H28</f>
        <v>2.9090260408973875E-2</v>
      </c>
      <c r="J28" s="9">
        <f t="shared" ref="J28:J32" si="9">((G28/(1000*I28))*100)</f>
        <v>23.719278902953587</v>
      </c>
    </row>
    <row r="29" spans="1:10" x14ac:dyDescent="0.25">
      <c r="A29" s="1">
        <v>180</v>
      </c>
      <c r="B29" s="1">
        <v>35</v>
      </c>
      <c r="C29" s="1">
        <v>0.61799999999999999</v>
      </c>
      <c r="D29" s="1">
        <v>0.32</v>
      </c>
      <c r="F29" s="3">
        <f t="shared" si="6"/>
        <v>0.19775999999999999</v>
      </c>
      <c r="G29" s="9">
        <f t="shared" si="5"/>
        <v>11.865599999999999</v>
      </c>
      <c r="H29" s="10">
        <f t="shared" si="7"/>
        <v>1.6365828640772928E-4</v>
      </c>
      <c r="I29" s="7">
        <f t="shared" si="8"/>
        <v>3.8787013878631836E-2</v>
      </c>
      <c r="J29" s="9">
        <f t="shared" si="9"/>
        <v>30.591682146835435</v>
      </c>
    </row>
    <row r="30" spans="1:10" x14ac:dyDescent="0.25">
      <c r="A30" s="1">
        <v>240</v>
      </c>
      <c r="B30" s="1">
        <v>31</v>
      </c>
      <c r="C30" s="1">
        <v>0.62</v>
      </c>
      <c r="D30" s="1">
        <v>0.33</v>
      </c>
      <c r="F30" s="3">
        <f t="shared" si="6"/>
        <v>0.2046</v>
      </c>
      <c r="G30" s="9">
        <f t="shared" si="5"/>
        <v>12.276</v>
      </c>
      <c r="H30" s="10">
        <f t="shared" si="7"/>
        <v>1.6365828640772928E-4</v>
      </c>
      <c r="I30" s="7">
        <f t="shared" si="8"/>
        <v>3.8787013878631836E-2</v>
      </c>
      <c r="J30" s="9">
        <f t="shared" si="9"/>
        <v>31.649768240506326</v>
      </c>
    </row>
    <row r="31" spans="1:10" x14ac:dyDescent="0.25">
      <c r="A31" s="1">
        <v>300</v>
      </c>
      <c r="B31" s="1">
        <v>27</v>
      </c>
      <c r="C31" s="1">
        <v>0.60299999999999998</v>
      </c>
      <c r="D31" s="1">
        <v>0.32</v>
      </c>
      <c r="F31" s="3">
        <f t="shared" si="6"/>
        <v>0.19295999999999999</v>
      </c>
      <c r="G31" s="9">
        <f t="shared" si="5"/>
        <v>11.5776</v>
      </c>
      <c r="H31" s="10">
        <f t="shared" si="7"/>
        <v>1.6365828640772928E-4</v>
      </c>
      <c r="I31" s="7">
        <f t="shared" si="8"/>
        <v>3.8787013878631836E-2</v>
      </c>
      <c r="J31" s="9">
        <f t="shared" si="9"/>
        <v>29.849165589873415</v>
      </c>
    </row>
    <row r="32" spans="1:10" x14ac:dyDescent="0.25">
      <c r="A32" s="1">
        <v>329.9</v>
      </c>
      <c r="B32" s="1">
        <v>25</v>
      </c>
      <c r="C32" s="1">
        <v>0.626</v>
      </c>
      <c r="D32" s="1">
        <v>0.33</v>
      </c>
      <c r="F32" s="3">
        <f t="shared" si="6"/>
        <v>0.20658000000000001</v>
      </c>
      <c r="G32" s="9">
        <f t="shared" si="5"/>
        <v>6.1767419999999955</v>
      </c>
      <c r="H32" s="10">
        <f t="shared" si="7"/>
        <v>8.1829143203864638E-5</v>
      </c>
      <c r="I32" s="7">
        <f t="shared" si="8"/>
        <v>1.9393506939315918E-2</v>
      </c>
      <c r="J32" s="9">
        <f t="shared" si="9"/>
        <v>31.849536132518956</v>
      </c>
    </row>
    <row r="34" spans="1:10" x14ac:dyDescent="0.25">
      <c r="A34" s="4" t="s">
        <v>19</v>
      </c>
      <c r="F34" s="4" t="s">
        <v>27</v>
      </c>
    </row>
    <row r="35" spans="1:10" ht="18" x14ac:dyDescent="0.35">
      <c r="A35" s="4" t="s">
        <v>6</v>
      </c>
      <c r="B35" s="4" t="s">
        <v>20</v>
      </c>
      <c r="C35" s="4" t="s">
        <v>7</v>
      </c>
      <c r="D35" s="4" t="s">
        <v>8</v>
      </c>
      <c r="F35" s="4" t="s">
        <v>10</v>
      </c>
      <c r="G35" s="4" t="s">
        <v>14</v>
      </c>
      <c r="H35" s="4" t="s">
        <v>22</v>
      </c>
      <c r="I35" s="4" t="s">
        <v>15</v>
      </c>
      <c r="J35" s="4" t="s">
        <v>16</v>
      </c>
    </row>
    <row r="36" spans="1:10" x14ac:dyDescent="0.25">
      <c r="A36" s="1">
        <v>0</v>
      </c>
      <c r="B36" s="1">
        <v>25</v>
      </c>
      <c r="C36" s="2" t="s">
        <v>17</v>
      </c>
      <c r="D36" s="2" t="s">
        <v>17</v>
      </c>
      <c r="F36" s="2" t="s">
        <v>17</v>
      </c>
      <c r="G36" s="2" t="s">
        <v>17</v>
      </c>
      <c r="H36" s="2" t="s">
        <v>17</v>
      </c>
      <c r="I36" s="2" t="s">
        <v>17</v>
      </c>
      <c r="J36" s="2" t="s">
        <v>17</v>
      </c>
    </row>
    <row r="37" spans="1:10" x14ac:dyDescent="0.25">
      <c r="A37" s="1">
        <v>60</v>
      </c>
      <c r="B37" s="1">
        <v>21</v>
      </c>
      <c r="C37" s="1">
        <v>0.60899999999999999</v>
      </c>
      <c r="D37" s="1">
        <v>0.31</v>
      </c>
      <c r="F37" s="3">
        <f>C37*D37</f>
        <v>0.18878999999999999</v>
      </c>
      <c r="G37" s="9">
        <f t="shared" ref="G37:G42" si="10">F37*(A37-A36)</f>
        <v>11.327399999999999</v>
      </c>
      <c r="H37" s="10">
        <f>((B36-B37)*$B$4)/($B$3*$B$5*1000)</f>
        <v>1.6365828640772928E-4</v>
      </c>
      <c r="I37" s="7">
        <f>$B$6*H37</f>
        <v>3.8787013878631836E-2</v>
      </c>
      <c r="J37" s="9">
        <f>((G37)/(1000*I37))*100</f>
        <v>29.204104331012655</v>
      </c>
    </row>
    <row r="38" spans="1:10" x14ac:dyDescent="0.25">
      <c r="A38" s="1">
        <v>120</v>
      </c>
      <c r="B38" s="1">
        <v>18</v>
      </c>
      <c r="C38" s="1">
        <v>0.57599999999999996</v>
      </c>
      <c r="D38" s="1">
        <v>0.31</v>
      </c>
      <c r="F38" s="3">
        <f t="shared" ref="F38:F42" si="11">C38*D38</f>
        <v>0.17856</v>
      </c>
      <c r="G38" s="9">
        <f t="shared" si="10"/>
        <v>10.7136</v>
      </c>
      <c r="H38" s="10">
        <f t="shared" ref="H38:H42" si="12">((B37-B38)*$B$4)/($B$3*$B$5*1000)</f>
        <v>1.2274371480579694E-4</v>
      </c>
      <c r="I38" s="7">
        <f t="shared" ref="I38:I42" si="13">$B$6*H38</f>
        <v>2.9090260408973875E-2</v>
      </c>
      <c r="J38" s="9">
        <f t="shared" ref="J38:J42" si="14">((G38)/(1000*I38))*100</f>
        <v>36.828821225316453</v>
      </c>
    </row>
    <row r="39" spans="1:10" x14ac:dyDescent="0.25">
      <c r="A39" s="1">
        <v>180</v>
      </c>
      <c r="B39" s="1">
        <v>14</v>
      </c>
      <c r="C39" s="1">
        <v>0.61499999999999999</v>
      </c>
      <c r="D39" s="1">
        <v>0.32</v>
      </c>
      <c r="F39" s="3">
        <f t="shared" si="11"/>
        <v>0.1968</v>
      </c>
      <c r="G39" s="9">
        <f t="shared" si="10"/>
        <v>11.808</v>
      </c>
      <c r="H39" s="10">
        <f t="shared" si="12"/>
        <v>1.6365828640772928E-4</v>
      </c>
      <c r="I39" s="7">
        <f t="shared" si="13"/>
        <v>3.8787013878631836E-2</v>
      </c>
      <c r="J39" s="9">
        <f t="shared" si="14"/>
        <v>30.443178835443028</v>
      </c>
    </row>
    <row r="40" spans="1:10" x14ac:dyDescent="0.25">
      <c r="A40" s="1">
        <v>240</v>
      </c>
      <c r="B40" s="1">
        <v>10</v>
      </c>
      <c r="C40" s="1">
        <v>0.61699999999999999</v>
      </c>
      <c r="D40" s="1">
        <v>0.32</v>
      </c>
      <c r="F40" s="3">
        <f t="shared" si="11"/>
        <v>0.19744</v>
      </c>
      <c r="G40" s="9">
        <f t="shared" si="10"/>
        <v>11.846400000000001</v>
      </c>
      <c r="H40" s="10">
        <f t="shared" si="12"/>
        <v>1.6365828640772928E-4</v>
      </c>
      <c r="I40" s="7">
        <f t="shared" si="13"/>
        <v>3.8787013878631836E-2</v>
      </c>
      <c r="J40" s="9">
        <f t="shared" si="14"/>
        <v>30.542181043037974</v>
      </c>
    </row>
    <row r="41" spans="1:10" x14ac:dyDescent="0.25">
      <c r="A41" s="1">
        <v>300</v>
      </c>
      <c r="B41" s="1">
        <v>8</v>
      </c>
      <c r="C41" s="1">
        <v>0.51200000000000001</v>
      </c>
      <c r="D41" s="1">
        <v>0.24</v>
      </c>
      <c r="F41" s="3">
        <f t="shared" si="11"/>
        <v>0.12288</v>
      </c>
      <c r="G41" s="9">
        <f t="shared" si="10"/>
        <v>7.3727999999999998</v>
      </c>
      <c r="H41" s="10">
        <f t="shared" si="12"/>
        <v>8.1829143203864638E-5</v>
      </c>
      <c r="I41" s="7">
        <f t="shared" si="13"/>
        <v>1.9393506939315918E-2</v>
      </c>
      <c r="J41" s="9">
        <f t="shared" si="14"/>
        <v>38.016847716455686</v>
      </c>
    </row>
    <row r="42" spans="1:10" x14ac:dyDescent="0.25">
      <c r="A42" s="1">
        <v>343.5</v>
      </c>
      <c r="B42" s="1">
        <v>5</v>
      </c>
      <c r="C42" s="1">
        <v>0.41599999999999998</v>
      </c>
      <c r="D42" s="1">
        <v>0.18</v>
      </c>
      <c r="F42" s="3">
        <f t="shared" si="11"/>
        <v>7.4879999999999988E-2</v>
      </c>
      <c r="G42" s="9">
        <f t="shared" si="10"/>
        <v>3.2572799999999993</v>
      </c>
      <c r="H42" s="10">
        <f t="shared" si="12"/>
        <v>1.2274371480579694E-4</v>
      </c>
      <c r="I42" s="7">
        <f t="shared" si="13"/>
        <v>2.9090260408973875E-2</v>
      </c>
      <c r="J42" s="9">
        <f t="shared" si="14"/>
        <v>11.197149678987339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Electrolyzer Data &amp; Analysis</vt:lpstr>
      <vt:lpstr>Fuel Cell Data &amp; Analysis</vt:lpstr>
      <vt:lpstr>Analysis</vt:lpstr>
      <vt:lpstr>Electolyzer Effiency Graph</vt:lpstr>
      <vt:lpstr>Fuel Cell Graph</vt:lpstr>
    </vt:vector>
  </TitlesOfParts>
  <Company>Humboldt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gmc384</dc:creator>
  <cp:lastModifiedBy>gmc384</cp:lastModifiedBy>
  <dcterms:created xsi:type="dcterms:W3CDTF">2016-12-02T00:03:22Z</dcterms:created>
  <dcterms:modified xsi:type="dcterms:W3CDTF">2016-12-10T04:55:53Z</dcterms:modified>
</cp:coreProperties>
</file>