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Calculating Carbon Footprint" sheetId="1" r:id="rId1"/>
    <sheet name="Data" sheetId="2" r:id="rId2"/>
    <sheet name="Assumptions for Data" sheetId="3" r:id="rId3"/>
    <sheet name="Disposal Distance" sheetId="4" r:id="rId4"/>
    <sheet name="Impuritie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<sst xmlns="http://schemas.openxmlformats.org/spreadsheetml/2006/main" count="563" uniqueCount="268">
  <si>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</si>
  <si>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</si>
  <si>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</si>
  <si>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</si>
  <si>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</si>
  <si>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</si>
  <si>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</si>
  <si>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</si>
  <si>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</si>
  <si>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</si>
  <si>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</si>
  <si>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</si>
  <si>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</si>
  <si>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</si>
  <si>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</si>
  <si>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</si>
  <si>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</si>
  <si>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</si>
  <si>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</si>
  <si>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</si>
  <si>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</si>
  <si>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</si>
  <si>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</si>
  <si>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</si>
  <si>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</si>
  <si>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</si>
  <si>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</si>
  <si>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</si>
  <si>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</si>
  <si>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</si>
  <si>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</si>
  <si>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</si>
  <si>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</si>
  <si>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</si>
  <si>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</si>
  <si>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</si>
  <si>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</si>
  <si>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</si>
  <si>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</si>
  <si>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</si>
  <si>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</si>
  <si>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</si>
  <si>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</si>
  <si>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</si>
  <si>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</si>
  <si>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</si>
  <si>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</si>
  <si>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</si>
  <si>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</si>
  <si>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</si>
  <si>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</si>
  <si>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</si>
  <si>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</si>
  <si>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</si>
  <si>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g (diesel)</t>
  </si>
  <si>
    <t>Associated CO2</t>
  </si>
  <si>
    <t>Density of diesel</t>
  </si>
  <si>
    <t>g (jet)</t>
  </si>
  <si>
    <t>Density of jet fuel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</si>
  <si>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</si>
  <si>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</si>
  <si>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</si>
  <si>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</si>
  <si>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</si>
  <si>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</si>
  <si>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</si>
  <si>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Multi-pure</t>
  </si>
  <si>
    <t>Multi-Pure Landfill</t>
  </si>
  <si>
    <t>Brita Landfill</t>
  </si>
  <si>
    <t>Brita Recycling</t>
  </si>
  <si>
    <t>Multi-Pure Recycling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</si>
  <si>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</si>
  <si>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</si>
  <si>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</si>
  <si>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</si>
  <si>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</si>
  <si>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</si>
  <si>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</si>
  <si>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Boats</t>
  </si>
  <si>
    <t>Density of Fuel</t>
  </si>
  <si>
    <t>Estimate gas mileage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</si>
  <si>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</si>
  <si>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</si>
  <si>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</si>
  <si>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</si>
  <si>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</si>
  <si>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</si>
  <si>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What percent will you recycle the Muli-Pure filters?</t>
  </si>
  <si>
    <t>What percentage will you recycle the Brita filters?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</si>
  <si>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</si>
  <si>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</si>
  <si>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</si>
  <si>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</si>
  <si>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</si>
  <si>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</si>
  <si>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</si>
  <si>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</si>
  <si>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</si>
  <si>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</si>
  <si>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</si>
  <si>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</si>
  <si>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</si>
  <si>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</si>
  <si>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</si>
  <si>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</si>
  <si>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</si>
  <si>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</si>
  <si>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</si>
  <si>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</si>
  <si>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</si>
  <si>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</si>
  <si>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</si>
  <si>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</si>
  <si>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</si>
  <si>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</si>
  <si>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</si>
  <si>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</si>
  <si>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</si>
  <si>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</si>
  <si>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</si>
  <si>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</si>
  <si>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</si>
  <si>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</si>
  <si>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</si>
  <si>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</si>
  <si>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</si>
  <si>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</si>
  <si>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</si>
  <si>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</si>
  <si>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</si>
  <si>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</si>
  <si>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</si>
  <si>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</si>
  <si>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</si>
  <si>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</si>
  <si>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</si>
  <si>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</si>
  <si>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</si>
  <si>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</si>
  <si>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</si>
  <si>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</si>
  <si>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</si>
  <si>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</si>
  <si>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</si>
  <si>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</si>
  <si>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</si>
  <si>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</si>
  <si>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</si>
  <si>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</si>
  <si>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</si>
  <si>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</si>
  <si>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</si>
  <si>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</si>
  <si>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</si>
  <si>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</si>
  <si>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</si>
  <si>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</si>
  <si>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</si>
  <si>
    <r>
      <rPr>
        <b/>
        <sz val="13"/>
        <color indexed="8"/>
        <rFont val="Calibri"/>
        <family val="2"/>
      </rPr>
      <t>Impurities the filter Decontaminates:</t>
    </r>
    <r>
      <rPr>
        <b/>
        <sz val="14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(Yes=1, No=0)</t>
    </r>
  </si>
  <si>
    <t>PESTICIDES:</t>
  </si>
  <si>
    <t xml:space="preserve">2,4-D Carbofuran (Furadan) </t>
  </si>
  <si>
    <t>Yes</t>
  </si>
  <si>
    <t xml:space="preserve">Chlordane </t>
  </si>
  <si>
    <t xml:space="preserve">cis-1,3-Dichloropropylene </t>
  </si>
  <si>
    <t xml:space="preserve">Endrin </t>
  </si>
  <si>
    <t xml:space="preserve">Heptachlor </t>
  </si>
  <si>
    <t xml:space="preserve">Lindane </t>
  </si>
  <si>
    <t>Methoxychlor</t>
  </si>
  <si>
    <t xml:space="preserve">Toxaphene </t>
  </si>
  <si>
    <t>HERBICIDES:</t>
  </si>
  <si>
    <t xml:space="preserve"> </t>
  </si>
  <si>
    <t xml:space="preserve">Alachlor </t>
  </si>
  <si>
    <t xml:space="preserve">Atrazine </t>
  </si>
  <si>
    <t xml:space="preserve">Dinoseb </t>
  </si>
  <si>
    <t xml:space="preserve">Pentachlorophenol </t>
  </si>
  <si>
    <t xml:space="preserve">2,4,5-TP (Silvex) </t>
  </si>
  <si>
    <t xml:space="preserve">Simazine </t>
  </si>
  <si>
    <t>CHEMICALS:</t>
  </si>
  <si>
    <t xml:space="preserve">Benzene </t>
  </si>
  <si>
    <t xml:space="preserve">Carbon Tetrachloride </t>
  </si>
  <si>
    <t xml:space="preserve">Chlorobenzene (Monochlorobenzene) </t>
  </si>
  <si>
    <t xml:space="preserve">DBCP (Dibromochloropropane) </t>
  </si>
  <si>
    <t xml:space="preserve">o-Dichlorobenzene </t>
  </si>
  <si>
    <t xml:space="preserve">p-Dichlorobenzene </t>
  </si>
  <si>
    <t xml:space="preserve">1,2-Dichloroethane (1,2-DCA) </t>
  </si>
  <si>
    <t xml:space="preserve">trans-1,2-Dichloroethylene </t>
  </si>
  <si>
    <t xml:space="preserve">1,1-Dichloroethylene (1,1-DCE) </t>
  </si>
  <si>
    <t xml:space="preserve">cis 1,2-Dichloroethylene 1,2-Dichloropropane </t>
  </si>
  <si>
    <t xml:space="preserve">Ethylbenzene </t>
  </si>
  <si>
    <t xml:space="preserve">EDB (Ethylene Dibromide) </t>
  </si>
  <si>
    <t xml:space="preserve">Hexachlorobutadiene (Perchlorobutadiene) </t>
  </si>
  <si>
    <t xml:space="preserve">Hexachlorocyclopentadiene </t>
  </si>
  <si>
    <t xml:space="preserve">meta-Xylene Methyl Tert Butyl Ether (MTBE) </t>
  </si>
  <si>
    <t xml:space="preserve">o-Xylene (Ortho-Xylene) </t>
  </si>
  <si>
    <t xml:space="preserve">para-Xylene </t>
  </si>
  <si>
    <t xml:space="preserve">Polychlorinated biphenyls (PCBs) </t>
  </si>
  <si>
    <t xml:space="preserve">Styrene </t>
  </si>
  <si>
    <t xml:space="preserve">1,1,2,2-Tetrachloroethane </t>
  </si>
  <si>
    <t xml:space="preserve">Tetrachloroethylene </t>
  </si>
  <si>
    <t xml:space="preserve">Toluene (Methylbenzene) </t>
  </si>
  <si>
    <t xml:space="preserve">1,2,4-Trichlorobenzene </t>
  </si>
  <si>
    <t xml:space="preserve">1,1,1-Trichloroethane (1,1,1-TCA) </t>
  </si>
  <si>
    <t xml:space="preserve">1,1,2-Trichloroethane </t>
  </si>
  <si>
    <t xml:space="preserve">Trichloroethylene (TCE) </t>
  </si>
  <si>
    <t>DISINFECTION BY-PRODUCTS:</t>
  </si>
  <si>
    <t xml:space="preserve">Chloropicrin </t>
  </si>
  <si>
    <t xml:space="preserve">Haloacetonitriles </t>
  </si>
  <si>
    <t>Bromochloroacetonitrile</t>
  </si>
  <si>
    <t>Dibromoacetonitrile</t>
  </si>
  <si>
    <t>Dichloroacetonitrile</t>
  </si>
  <si>
    <t>Trichloroacetonitrile)</t>
  </si>
  <si>
    <t xml:space="preserve">Haloketones (HK) </t>
  </si>
  <si>
    <t>1,1-Dichloro-2-Propanone</t>
  </si>
  <si>
    <t>1,1,-Trichloro-2-Propanone</t>
  </si>
  <si>
    <t xml:space="preserve">Tribromoacetic Acid </t>
  </si>
  <si>
    <t xml:space="preserve">Trihalomethanes (THMs; TTHMs) </t>
  </si>
  <si>
    <t xml:space="preserve">Bromodichloromethane </t>
  </si>
  <si>
    <t xml:space="preserve">Bromoform </t>
  </si>
  <si>
    <t xml:space="preserve">Chloroform </t>
  </si>
  <si>
    <t xml:space="preserve">Dibromochloromethane </t>
  </si>
  <si>
    <t>CYSTS:</t>
  </si>
  <si>
    <t xml:space="preserve">Cryptosporidium Giardia </t>
  </si>
  <si>
    <t>HEAVY METALS:</t>
  </si>
  <si>
    <t>Lead</t>
  </si>
  <si>
    <t xml:space="preserve">Mercury </t>
  </si>
  <si>
    <t>INORGANICS:</t>
  </si>
  <si>
    <t xml:space="preserve">Asbestos </t>
  </si>
  <si>
    <t xml:space="preserve">Turbidity </t>
  </si>
  <si>
    <t>AESTHETIC TREATMENT:</t>
  </si>
  <si>
    <t xml:space="preserve">Chlorine </t>
  </si>
  <si>
    <t xml:space="preserve">Chloramine </t>
  </si>
  <si>
    <t xml:space="preserve">Particulate Matter </t>
  </si>
  <si>
    <t>Total Contaimants Removed:</t>
  </si>
  <si>
    <r>
      <t>†Combustion for diesel: 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 xml:space="preserve">26 </t>
    </r>
    <r>
      <rPr>
        <sz val="10.5"/>
        <color indexed="8"/>
        <rFont val="Calibri"/>
        <family val="2"/>
      </rPr>
      <t>+ 18.5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+ 69.6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+ 13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+ 69.6N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</si>
  <si>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170 g (diesel) 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</si>
  <si>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23</t>
    </r>
    <r>
      <rPr>
        <sz val="10.5"/>
        <color indexed="8"/>
        <rFont val="Calibri"/>
        <family val="2"/>
      </rPr>
      <t xml:space="preserve"> + 17.8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+ 66.8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12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+ 11.5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+ 66.8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</si>
  <si>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12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26</t>
    </r>
    <r>
      <rPr>
        <sz val="10.5"/>
        <color indexed="8"/>
        <rFont val="Calibri"/>
        <family val="2"/>
      </rPr>
      <t xml:space="preserve"> = 167 g (jet) &amp; 528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</si>
  <si>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†††Combustion for fuel oil: 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+ 30.5 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+ 114.7 N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--&gt; 20 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 xml:space="preserve"> + 21 H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O + 114.7 N</t>
    </r>
    <r>
      <rPr>
        <vertAlign val="subscript"/>
        <sz val="10.5"/>
        <color indexed="8"/>
        <rFont val="Calibri"/>
        <family val="2"/>
      </rPr>
      <t>2</t>
    </r>
  </si>
  <si>
    <r>
      <t>C</t>
    </r>
    <r>
      <rPr>
        <vertAlign val="subscript"/>
        <sz val="10.5"/>
        <color indexed="8"/>
        <rFont val="Calibri"/>
        <family val="2"/>
      </rPr>
      <t>20</t>
    </r>
    <r>
      <rPr>
        <sz val="10.5"/>
        <color indexed="8"/>
        <rFont val="Calibri"/>
        <family val="2"/>
      </rPr>
      <t>H</t>
    </r>
    <r>
      <rPr>
        <vertAlign val="subscript"/>
        <sz val="10.5"/>
        <color indexed="8"/>
        <rFont val="Calibri"/>
        <family val="2"/>
      </rPr>
      <t>42</t>
    </r>
    <r>
      <rPr>
        <sz val="10.5"/>
        <color indexed="8"/>
        <rFont val="Calibri"/>
        <family val="2"/>
      </rPr>
      <t xml:space="preserve"> = 282 g (oil) &amp; 880 g (CO</t>
    </r>
    <r>
      <rPr>
        <vertAlign val="subscript"/>
        <sz val="10.5"/>
        <color indexed="8"/>
        <rFont val="Calibri"/>
        <family val="2"/>
      </rPr>
      <t>2</t>
    </r>
    <r>
      <rPr>
        <sz val="10.5"/>
        <color indexed="8"/>
        <rFont val="Calibri"/>
        <family val="2"/>
      </rPr>
      <t>)</t>
    </r>
  </si>
  <si>
    <r>
      <t>‡ Density of diesel:  .85 Kg/L = 850 Kg/m</t>
    </r>
    <r>
      <rPr>
        <vertAlign val="superscript"/>
        <sz val="10.5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</si>
  <si>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.5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</si>
  <si>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.5"/>
        <color indexed="8"/>
        <rFont val="Calibri"/>
        <family val="2"/>
      </rPr>
      <t>3</t>
    </r>
    <r>
      <rPr>
        <sz val="10.5"/>
        <color indexed="8"/>
        <rFont val="Calibri"/>
        <family val="2"/>
      </rPr>
      <t xml:space="preserve"> = 784 Kg/m</t>
    </r>
    <r>
      <rPr>
        <vertAlign val="superscript"/>
        <sz val="10.5"/>
        <color indexed="8"/>
        <rFont val="Calibri"/>
        <family val="2"/>
      </rPr>
      <t>3</t>
    </r>
  </si>
  <si>
    <t>*********Brita recycles in Waltham, MA</t>
  </si>
  <si>
    <t>Molecular Weight of Diesel Fuel**********†</t>
  </si>
  <si>
    <t>Molecular Weight of Jet Fuel**********††</t>
  </si>
  <si>
    <t>**********Assuming both companies use the same fuel for ocean, air and ground transport</t>
  </si>
  <si>
    <t>percent********</t>
  </si>
  <si>
    <t>What is your distance from your county/city landfill? (miles)</t>
  </si>
  <si>
    <t>Your distance from Massachusetts (Brita Recycling Plant) (miles)</t>
  </si>
  <si>
    <r>
      <t xml:space="preserve">What is your distance from Oakland  (miles)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</si>
  <si>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 (miles)</t>
  </si>
  <si>
    <t>Brita Aquaview</t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</si>
  <si>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 ‡</t>
    </r>
  </si>
  <si>
    <r>
      <t>Kg/m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‡</t>
    </r>
  </si>
  <si>
    <r>
      <t>Kg/m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‡</t>
    </r>
  </si>
  <si>
    <r>
      <t>Kg CO</t>
    </r>
    <r>
      <rPr>
        <vertAlign val="subscript"/>
        <sz val="11"/>
        <color indexed="8"/>
        <rFont val="Calibri"/>
        <family val="2"/>
      </rPr>
      <t>2</t>
    </r>
  </si>
  <si>
    <r>
      <t>C0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</si>
  <si>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Recycle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</si>
  <si>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Landfill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</si>
  <si>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to Transport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</si>
  <si>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Landfilled</t>
    </r>
  </si>
  <si>
    <r>
      <t>CO</t>
    </r>
    <r>
      <rPr>
        <vertAlign val="subscript"/>
        <sz val="11"/>
        <color indexed="8"/>
        <rFont val="Calibri"/>
        <family val="2"/>
      </rPr>
      <t>2</t>
    </r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</si>
  <si>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based on percent Recycled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</si>
  <si>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/ g Fuel</t>
    </r>
  </si>
  <si>
    <r>
      <t>Jet fuel CO</t>
    </r>
    <r>
      <rPr>
        <vertAlign val="subscript"/>
        <sz val="11"/>
        <color indexed="8"/>
        <rFont val="Calibri"/>
        <family val="2"/>
      </rPr>
      <t>2</t>
    </r>
  </si>
  <si>
    <r>
      <t>g 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/ g Fuel</t>
    </r>
  </si>
  <si>
    <r>
      <t>Truck CO</t>
    </r>
    <r>
      <rPr>
        <vertAlign val="subscript"/>
        <sz val="11"/>
        <color indexed="8"/>
        <rFont val="Calibri"/>
        <family val="2"/>
      </rPr>
      <t>2</t>
    </r>
  </si>
  <si>
    <r>
      <t>Boat CO</t>
    </r>
    <r>
      <rPr>
        <vertAlign val="sub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</si>
</sst>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00000"/>
    <numFmt numFmtId="167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Calibri"/>
      <family val="2"/>
    </font>
    <font>
      <vertAlign val="subscript"/>
      <sz val="10.5"/>
      <color indexed="8"/>
      <name val="Calibri"/>
      <family val="2"/>
    </font>
    <font>
      <sz val="10.5"/>
      <color indexed="8"/>
      <name val="Calibri"/>
      <family val="2"/>
    </font>
    <font>
      <vertAlign val="superscript"/>
      <sz val="10.5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55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vertAlign val="subscript"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.5"/>
      <color theme="1"/>
      <name val="Calibri"/>
      <family val="2"/>
    </font>
    <font>
      <sz val="10.5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15A323"/>
        <bgColor indexed="64"/>
      </patternFill>
    </fill>
    <fill>
      <patternFill patternType="solid">
        <fgColor rgb="FFD3BA0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4" borderId="11" xfId="23" applyFill="1" applyBorder="1" applyAlignment="1">
      <alignment/>
    </xf>
    <xf numFmtId="0" fontId="0" fillId="37" borderId="11" xfId="0" applyFill="1" applyBorder="1" applyAlignment="1">
      <alignment/>
    </xf>
    <xf numFmtId="0" fontId="0" fillId="8" borderId="11" xfId="17" applyFill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38" borderId="11" xfId="0" applyFill="1" applyBorder="1" applyAlignment="1">
      <alignment wrapText="1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wrapText="1"/>
    </xf>
    <xf numFmtId="0" fontId="0" fillId="38" borderId="17" xfId="0" applyFill="1" applyBorder="1" applyAlignment="1">
      <alignment/>
    </xf>
    <xf numFmtId="1" fontId="0" fillId="38" borderId="11" xfId="0" applyNumberFormat="1" applyFill="1" applyBorder="1" applyAlignment="1">
      <alignment/>
    </xf>
    <xf numFmtId="2" fontId="0" fillId="38" borderId="11" xfId="0" applyNumberFormat="1" applyFill="1" applyBorder="1" applyAlignment="1">
      <alignment/>
    </xf>
    <xf numFmtId="0" fontId="55" fillId="0" borderId="0" xfId="0" applyFont="1" applyAlignment="1">
      <alignment/>
    </xf>
    <xf numFmtId="164" fontId="55" fillId="0" borderId="0" xfId="42" applyNumberFormat="1" applyFont="1" applyAlignment="1">
      <alignment/>
    </xf>
    <xf numFmtId="165" fontId="0" fillId="38" borderId="11" xfId="0" applyNumberFormat="1" applyFill="1" applyBorder="1" applyAlignment="1">
      <alignment/>
    </xf>
    <xf numFmtId="3" fontId="0" fillId="38" borderId="11" xfId="0" applyNumberFormat="1" applyFill="1" applyBorder="1" applyAlignment="1">
      <alignment/>
    </xf>
    <xf numFmtId="165" fontId="0" fillId="38" borderId="17" xfId="0" applyNumberFormat="1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39" borderId="11" xfId="0" applyFill="1" applyBorder="1" applyAlignment="1">
      <alignment horizontal="center"/>
    </xf>
    <xf numFmtId="0" fontId="53" fillId="39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16" xfId="0" applyFill="1" applyBorder="1" applyAlignment="1">
      <alignment wrapText="1"/>
    </xf>
    <xf numFmtId="9" fontId="0" fillId="16" borderId="18" xfId="0" applyNumberForma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16" borderId="20" xfId="0" applyFill="1" applyBorder="1" applyAlignment="1">
      <alignment wrapText="1"/>
    </xf>
    <xf numFmtId="9" fontId="0" fillId="16" borderId="19" xfId="57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3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8" fillId="16" borderId="11" xfId="0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10" borderId="11" xfId="0" applyFont="1" applyFill="1" applyBorder="1" applyAlignment="1">
      <alignment horizontal="center" vertical="center" wrapText="1"/>
    </xf>
    <xf numFmtId="3" fontId="56" fillId="10" borderId="11" xfId="0" applyNumberFormat="1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10" borderId="11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vertical="center" wrapText="1"/>
    </xf>
    <xf numFmtId="0" fontId="56" fillId="0" borderId="22" xfId="0" applyFont="1" applyBorder="1" applyAlignment="1">
      <alignment vertical="center"/>
    </xf>
    <xf numFmtId="0" fontId="53" fillId="0" borderId="21" xfId="0" applyFont="1" applyBorder="1" applyAlignment="1">
      <alignment vertical="center" wrapText="1"/>
    </xf>
    <xf numFmtId="0" fontId="53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right" vertical="center" wrapText="1"/>
    </xf>
    <xf numFmtId="0" fontId="59" fillId="0" borderId="22" xfId="0" applyFont="1" applyBorder="1" applyAlignment="1">
      <alignment vertical="center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3" fillId="0" borderId="23" xfId="0" applyFont="1" applyBorder="1" applyAlignment="1">
      <alignment vertical="center" wrapText="1"/>
    </xf>
    <xf numFmtId="0" fontId="59" fillId="0" borderId="24" xfId="0" applyFont="1" applyBorder="1" applyAlignment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9" fillId="0" borderId="25" xfId="0" applyFont="1" applyBorder="1" applyAlignment="1">
      <alignment vertical="center"/>
    </xf>
    <xf numFmtId="0" fontId="53" fillId="0" borderId="0" xfId="0" applyFont="1" applyAlignment="1">
      <alignment horizontal="right" vertical="center" wrapText="1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0" fillId="38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60" fillId="40" borderId="11" xfId="0" applyFont="1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9" borderId="11" xfId="0" applyFont="1" applyFill="1" applyBorder="1" applyAlignment="1">
      <alignment horizontal="left" vertical="center"/>
    </xf>
    <xf numFmtId="0" fontId="58" fillId="15" borderId="11" xfId="0" applyFont="1" applyFill="1" applyBorder="1" applyAlignment="1">
      <alignment horizontal="left" vertical="center"/>
    </xf>
    <xf numFmtId="0" fontId="60" fillId="15" borderId="11" xfId="0" applyFont="1" applyFill="1" applyBorder="1" applyAlignment="1">
      <alignment horizontal="left" vertical="center"/>
    </xf>
    <xf numFmtId="0" fontId="58" fillId="41" borderId="11" xfId="0" applyFont="1" applyFill="1" applyBorder="1" applyAlignment="1">
      <alignment horizontal="center" vertical="center"/>
    </xf>
    <xf numFmtId="3" fontId="53" fillId="10" borderId="11" xfId="0" applyNumberFormat="1" applyFont="1" applyFill="1" applyBorder="1" applyAlignment="1">
      <alignment horizontal="center" vertical="center" wrapText="1"/>
    </xf>
    <xf numFmtId="3" fontId="53" fillId="10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2" borderId="26" xfId="23" applyFill="1" applyBorder="1" applyAlignment="1">
      <alignment/>
    </xf>
    <xf numFmtId="0" fontId="0" fillId="42" borderId="11" xfId="23" applyFill="1" applyBorder="1" applyAlignment="1">
      <alignment/>
    </xf>
    <xf numFmtId="9" fontId="0" fillId="42" borderId="11" xfId="23" applyNumberFormat="1" applyFill="1" applyBorder="1" applyAlignment="1">
      <alignment/>
    </xf>
    <xf numFmtId="0" fontId="0" fillId="42" borderId="27" xfId="23" applyFill="1" applyBorder="1" applyAlignment="1">
      <alignment/>
    </xf>
    <xf numFmtId="0" fontId="0" fillId="42" borderId="9" xfId="23" applyFill="1" applyBorder="1" applyAlignment="1">
      <alignment/>
    </xf>
    <xf numFmtId="0" fontId="0" fillId="42" borderId="28" xfId="17" applyFill="1" applyBorder="1" applyAlignment="1">
      <alignment/>
    </xf>
    <xf numFmtId="0" fontId="0" fillId="42" borderId="29" xfId="17" applyFill="1" applyBorder="1" applyAlignment="1">
      <alignment/>
    </xf>
    <xf numFmtId="0" fontId="0" fillId="42" borderId="26" xfId="17" applyFill="1" applyBorder="1" applyAlignment="1">
      <alignment/>
    </xf>
    <xf numFmtId="0" fontId="0" fillId="42" borderId="11" xfId="17" applyFill="1" applyBorder="1" applyAlignment="1">
      <alignment/>
    </xf>
    <xf numFmtId="9" fontId="0" fillId="42" borderId="11" xfId="17" applyNumberFormat="1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9" fontId="0" fillId="43" borderId="0" xfId="0" applyNumberFormat="1" applyFill="1" applyAlignment="1">
      <alignment/>
    </xf>
    <xf numFmtId="0" fontId="0" fillId="43" borderId="27" xfId="0" applyFill="1" applyBorder="1" applyAlignment="1">
      <alignment/>
    </xf>
    <xf numFmtId="0" fontId="0" fillId="43" borderId="9" xfId="0" applyFill="1" applyBorder="1" applyAlignment="1">
      <alignment/>
    </xf>
    <xf numFmtId="0" fontId="0" fillId="43" borderId="30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0" fillId="43" borderId="31" xfId="0" applyFill="1" applyBorder="1" applyAlignment="1">
      <alignment/>
    </xf>
    <xf numFmtId="0" fontId="53" fillId="44" borderId="11" xfId="0" applyFont="1" applyFill="1" applyBorder="1" applyAlignment="1">
      <alignment horizontal="center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0" fillId="42" borderId="11" xfId="0" applyFill="1" applyBorder="1" applyAlignment="1">
      <alignment/>
    </xf>
    <xf numFmtId="0" fontId="60" fillId="45" borderId="11" xfId="0" applyFont="1" applyFill="1" applyBorder="1" applyAlignment="1">
      <alignment horizontal="center"/>
    </xf>
    <xf numFmtId="0" fontId="56" fillId="0" borderId="9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60" fillId="46" borderId="11" xfId="0" applyFont="1" applyFill="1" applyBorder="1" applyAlignment="1">
      <alignment horizontal="center"/>
    </xf>
    <xf numFmtId="0" fontId="53" fillId="38" borderId="11" xfId="0" applyFont="1" applyFill="1" applyBorder="1" applyAlignment="1">
      <alignment horizontal="center"/>
    </xf>
    <xf numFmtId="0" fontId="53" fillId="38" borderId="26" xfId="0" applyFont="1" applyFill="1" applyBorder="1" applyAlignment="1">
      <alignment horizontal="center" wrapText="1"/>
    </xf>
    <xf numFmtId="0" fontId="63" fillId="46" borderId="11" xfId="0" applyFont="1" applyFill="1" applyBorder="1" applyAlignment="1">
      <alignment horizontal="center"/>
    </xf>
    <xf numFmtId="0" fontId="63" fillId="46" borderId="17" xfId="0" applyFont="1" applyFill="1" applyBorder="1" applyAlignment="1">
      <alignment horizont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60" fillId="44" borderId="35" xfId="23" applyFont="1" applyFill="1" applyBorder="1" applyAlignment="1">
      <alignment horizontal="center"/>
    </xf>
    <xf numFmtId="0" fontId="60" fillId="44" borderId="36" xfId="23" applyFont="1" applyFill="1" applyBorder="1" applyAlignment="1">
      <alignment horizontal="center"/>
    </xf>
    <xf numFmtId="0" fontId="60" fillId="44" borderId="37" xfId="23" applyFont="1" applyFill="1" applyBorder="1" applyAlignment="1">
      <alignment horizontal="center"/>
    </xf>
    <xf numFmtId="0" fontId="60" fillId="44" borderId="35" xfId="17" applyFont="1" applyFill="1" applyBorder="1" applyAlignment="1">
      <alignment horizontal="center"/>
    </xf>
    <xf numFmtId="0" fontId="60" fillId="44" borderId="36" xfId="17" applyFont="1" applyFill="1" applyBorder="1" applyAlignment="1">
      <alignment horizontal="center"/>
    </xf>
    <xf numFmtId="0" fontId="60" fillId="44" borderId="37" xfId="17" applyFont="1" applyFill="1" applyBorder="1" applyAlignment="1">
      <alignment horizontal="center"/>
    </xf>
    <xf numFmtId="0" fontId="64" fillId="42" borderId="38" xfId="23" applyFont="1" applyFill="1" applyBorder="1" applyAlignment="1">
      <alignment horizontal="center"/>
    </xf>
    <xf numFmtId="0" fontId="64" fillId="42" borderId="39" xfId="23" applyFont="1" applyFill="1" applyBorder="1" applyAlignment="1">
      <alignment horizontal="center"/>
    </xf>
    <xf numFmtId="0" fontId="64" fillId="42" borderId="40" xfId="23" applyFont="1" applyFill="1" applyBorder="1" applyAlignment="1">
      <alignment horizontal="center"/>
    </xf>
    <xf numFmtId="0" fontId="64" fillId="42" borderId="35" xfId="17" applyFont="1" applyFill="1" applyBorder="1" applyAlignment="1">
      <alignment horizontal="center"/>
    </xf>
    <xf numFmtId="0" fontId="64" fillId="42" borderId="36" xfId="17" applyFont="1" applyFill="1" applyBorder="1" applyAlignment="1">
      <alignment horizontal="center"/>
    </xf>
    <xf numFmtId="0" fontId="64" fillId="42" borderId="37" xfId="17" applyFont="1" applyFill="1" applyBorder="1" applyAlignment="1">
      <alignment horizontal="center"/>
    </xf>
    <xf numFmtId="0" fontId="64" fillId="43" borderId="35" xfId="0" applyFont="1" applyFill="1" applyBorder="1" applyAlignment="1">
      <alignment horizontal="center"/>
    </xf>
    <xf numFmtId="0" fontId="64" fillId="43" borderId="36" xfId="0" applyFont="1" applyFill="1" applyBorder="1" applyAlignment="1">
      <alignment horizontal="center"/>
    </xf>
    <xf numFmtId="0" fontId="64" fillId="43" borderId="37" xfId="0" applyFont="1" applyFill="1" applyBorder="1" applyAlignment="1">
      <alignment horizontal="center"/>
    </xf>
    <xf numFmtId="1" fontId="56" fillId="37" borderId="11" xfId="0" applyNumberFormat="1" applyFont="1" applyFill="1" applyBorder="1" applyAlignment="1">
      <alignment horizontal="center" vertical="center" wrapText="1"/>
    </xf>
    <xf numFmtId="1" fontId="56" fillId="10" borderId="11" xfId="0" applyNumberFormat="1" applyFont="1" applyFill="1" applyBorder="1" applyAlignment="1">
      <alignment horizontal="center" vertical="center" wrapText="1"/>
    </xf>
    <xf numFmtId="1" fontId="53" fillId="37" borderId="11" xfId="0" applyNumberFormat="1" applyFont="1" applyFill="1" applyBorder="1" applyAlignment="1">
      <alignment horizontal="center" vertical="center" wrapText="1"/>
    </xf>
    <xf numFmtId="1" fontId="53" fillId="10" borderId="11" xfId="0" applyNumberFormat="1" applyFont="1" applyFill="1" applyBorder="1" applyAlignment="1">
      <alignment horizontal="center" vertical="center" wrapText="1"/>
    </xf>
    <xf numFmtId="1" fontId="53" fillId="37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Released by Recycling and Landfill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2825"/>
          <c:w val="0.720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'Calculating Carbon Footprint'!$A$26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Footprint'!$B$26:$C$26</c:f>
              <c:numCache/>
            </c:numRef>
          </c:val>
        </c:ser>
        <c:ser>
          <c:idx val="1"/>
          <c:order val="1"/>
          <c:tx>
            <c:strRef>
              <c:f>'Calculating Carbon Footprint'!$A$27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Footprint'!$B$27:$C$27</c:f>
              <c:numCache/>
            </c:numRef>
          </c:val>
        </c:ser>
        <c:ser>
          <c:idx val="2"/>
          <c:order val="2"/>
          <c:tx>
            <c:strRef>
              <c:f>'Calculating Carbon Footprint'!$A$28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'Calculating Carbon Footprint'!$B$25:$C$25</c:f>
              <c:strCache/>
            </c:strRef>
          </c:cat>
          <c:val>
            <c:numRef>
              <c:f>'Calculating Carbon Footprint'!$B$28:$C$28</c:f>
              <c:numCache/>
            </c:numRef>
          </c:val>
        </c:ser>
        <c:overlap val="100"/>
        <c:axId val="365694"/>
        <c:axId val="3291247"/>
      </c:barChart>
      <c:catAx>
        <c:axId val="3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1247"/>
        <c:crosses val="autoZero"/>
        <c:auto val="1"/>
        <c:lblOffset val="100"/>
        <c:tickLblSkip val="1"/>
        <c:noMultiLvlLbl val="0"/>
      </c:catAx>
      <c:valAx>
        <c:axId val="32912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85"/>
          <c:w val="0.1955"/>
          <c:h val="0.1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825"/>
          <c:w val="0.7315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29621224"/>
        <c:axId val="65264425"/>
      </c:barChart>
      <c:catAx>
        <c:axId val="2962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4425"/>
        <c:crosses val="autoZero"/>
        <c:auto val="1"/>
        <c:lblOffset val="100"/>
        <c:tickLblSkip val="1"/>
        <c:noMultiLvlLbl val="0"/>
      </c:catAx>
      <c:valAx>
        <c:axId val="652644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Miles/Year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1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48375"/>
          <c:w val="0.152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>
      <xdr:nvGraphicFramePr>
        <xdr:cNvPr id="1" name="Chart 2"/>
        <xdr:cNvGraphicFramePr/>
      </xdr:nvGraphicFramePr>
      <xdr:xfrm>
        <a:off x="8324850" y="3952875"/>
        <a:ext cx="56864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386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6">
          <cell r="E6">
            <v>44</v>
          </cell>
        </row>
        <row r="21">
          <cell r="E21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I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7.710937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17" t="s">
        <v>32</v>
      </c>
      <c r="B1" s="118"/>
      <c r="C1" s="117" t="s">
        <v>33</v>
      </c>
      <c r="D1" s="118"/>
      <c r="F1" s="21" t="s">
        <v>76</v>
      </c>
      <c r="G1" s="21" t="s">
        <v>77</v>
      </c>
    </row>
    <row r="2" spans="1:8" ht="30.75" thickBot="1">
      <c r="A2" s="33" t="s">
        <v>87</v>
      </c>
      <c r="B2" s="35">
        <v>0</v>
      </c>
      <c r="C2" s="34" t="s">
        <v>88</v>
      </c>
      <c r="D2" s="38">
        <v>0.75</v>
      </c>
      <c r="F2" s="21">
        <v>500</v>
      </c>
      <c r="G2" s="22">
        <v>100</v>
      </c>
      <c r="H2" s="22" t="s">
        <v>6</v>
      </c>
    </row>
    <row r="3" spans="1:4" ht="45.75" thickBot="1">
      <c r="A3" s="33" t="s">
        <v>89</v>
      </c>
      <c r="B3" s="36" t="e">
        <v>#N/A</v>
      </c>
      <c r="C3" s="34" t="s">
        <v>248</v>
      </c>
      <c r="D3" s="39">
        <v>3213</v>
      </c>
    </row>
    <row r="4" spans="1:8" ht="44.25" customHeight="1" thickBot="1">
      <c r="A4" s="33" t="s">
        <v>247</v>
      </c>
      <c r="B4" s="37">
        <v>187</v>
      </c>
      <c r="C4" s="34" t="s">
        <v>247</v>
      </c>
      <c r="D4" s="40">
        <v>187</v>
      </c>
      <c r="F4" s="21"/>
      <c r="G4" s="22"/>
      <c r="H4" s="22"/>
    </row>
    <row r="5" spans="1:8" ht="54.75" customHeight="1" thickBot="1">
      <c r="A5" s="33" t="s">
        <v>250</v>
      </c>
      <c r="B5" s="36">
        <v>800</v>
      </c>
      <c r="C5" s="34" t="s">
        <v>249</v>
      </c>
      <c r="D5" s="39">
        <v>300</v>
      </c>
      <c r="F5" s="21"/>
      <c r="G5" s="22"/>
      <c r="H5" s="22"/>
    </row>
    <row r="6" spans="6:8" ht="15">
      <c r="F6" s="21"/>
      <c r="G6" s="22"/>
      <c r="H6" s="22"/>
    </row>
    <row r="8" spans="1:9" ht="18.75">
      <c r="A8" s="110" t="s">
        <v>71</v>
      </c>
      <c r="B8" s="110"/>
      <c r="C8" s="110"/>
      <c r="D8" s="110" t="s">
        <v>72</v>
      </c>
      <c r="E8" s="110"/>
      <c r="F8" s="110"/>
      <c r="G8" s="110" t="s">
        <v>78</v>
      </c>
      <c r="H8" s="110"/>
      <c r="I8" s="110"/>
    </row>
    <row r="9" spans="1:9" ht="18">
      <c r="A9" s="15" t="s">
        <v>264</v>
      </c>
      <c r="B9" s="20">
        <f>Data!B40/Data!B39</f>
        <v>1.5359848484848484</v>
      </c>
      <c r="C9" s="16" t="s">
        <v>263</v>
      </c>
      <c r="D9" s="15" t="s">
        <v>266</v>
      </c>
      <c r="E9" s="20">
        <f>Data!B37/Data!B36</f>
        <v>1.6098484848484849</v>
      </c>
      <c r="F9" s="16" t="s">
        <v>265</v>
      </c>
      <c r="G9" s="15" t="s">
        <v>267</v>
      </c>
      <c r="H9" s="20">
        <f>Data!D43/Data!D42</f>
        <v>0.8909090909090909</v>
      </c>
      <c r="I9" s="16" t="s">
        <v>265</v>
      </c>
    </row>
    <row r="10" spans="1:9" ht="17.25">
      <c r="A10" s="15" t="s">
        <v>58</v>
      </c>
      <c r="B10" s="16">
        <f>Data!B40</f>
        <v>811</v>
      </c>
      <c r="C10" s="16" t="s">
        <v>252</v>
      </c>
      <c r="D10" s="15" t="s">
        <v>56</v>
      </c>
      <c r="E10" s="16">
        <f>Data!B37</f>
        <v>850</v>
      </c>
      <c r="F10" s="16" t="s">
        <v>253</v>
      </c>
      <c r="G10" s="16" t="s">
        <v>79</v>
      </c>
      <c r="H10" s="16">
        <f>'[1]Data'!E21</f>
        <v>784</v>
      </c>
      <c r="I10" s="16" t="s">
        <v>254</v>
      </c>
    </row>
    <row r="11" spans="1:9" ht="15" customHeight="1">
      <c r="A11" s="15" t="s">
        <v>73</v>
      </c>
      <c r="B11" s="16">
        <f>Data!B26</f>
        <v>52.1</v>
      </c>
      <c r="C11" s="16" t="s">
        <v>41</v>
      </c>
      <c r="D11" s="15" t="s">
        <v>73</v>
      </c>
      <c r="E11" s="16">
        <f>Data!B27</f>
        <v>10</v>
      </c>
      <c r="F11" s="16" t="s">
        <v>43</v>
      </c>
      <c r="G11" s="16" t="s">
        <v>80</v>
      </c>
      <c r="H11" s="16">
        <f>'[1]Data'!E6</f>
        <v>44</v>
      </c>
      <c r="I11" s="16" t="s">
        <v>43</v>
      </c>
    </row>
    <row r="13" spans="1:6" ht="18.75">
      <c r="A13" s="114" t="s">
        <v>36</v>
      </c>
      <c r="B13" s="114"/>
      <c r="C13" s="114"/>
      <c r="D13" s="114" t="s">
        <v>33</v>
      </c>
      <c r="E13" s="114"/>
      <c r="F13" s="114"/>
    </row>
    <row r="14" spans="1:6" ht="15">
      <c r="A14" s="115" t="s">
        <v>70</v>
      </c>
      <c r="B14" s="115"/>
      <c r="C14" s="115"/>
      <c r="D14" s="115" t="s">
        <v>69</v>
      </c>
      <c r="E14" s="115"/>
      <c r="F14" s="115"/>
    </row>
    <row r="15" spans="1:6" ht="15" customHeight="1">
      <c r="A15" s="17" t="s">
        <v>74</v>
      </c>
      <c r="B15" s="19" t="e">
        <f>IF(B3&gt;F2,G2,B3)</f>
        <v>#N/A</v>
      </c>
      <c r="C15" s="18" t="s">
        <v>6</v>
      </c>
      <c r="D15" s="17" t="s">
        <v>74</v>
      </c>
      <c r="E15" s="18">
        <f>IF(D3&gt;F2,G2,D3)</f>
        <v>100</v>
      </c>
      <c r="F15" s="18" t="s">
        <v>6</v>
      </c>
    </row>
    <row r="16" spans="1:6" ht="15">
      <c r="A16" s="15" t="s">
        <v>75</v>
      </c>
      <c r="B16" s="16" t="e">
        <f>IF(B3&gt;F2,B3-G2,0)</f>
        <v>#N/A</v>
      </c>
      <c r="C16" s="16" t="s">
        <v>6</v>
      </c>
      <c r="D16" s="15" t="s">
        <v>75</v>
      </c>
      <c r="E16" s="16">
        <f>IF(D3&gt;F2,D3-G2,0)</f>
        <v>3113</v>
      </c>
      <c r="F16" s="16" t="s">
        <v>6</v>
      </c>
    </row>
    <row r="17" spans="1:6" ht="18">
      <c r="A17" s="16" t="s">
        <v>256</v>
      </c>
      <c r="B17" s="23" t="e">
        <f>B16/B11*Data!B67*B10*B9+B15/E11*Data!B67*E10*E9</f>
        <v>#N/A</v>
      </c>
      <c r="C17" s="16" t="s">
        <v>255</v>
      </c>
      <c r="D17" s="16" t="s">
        <v>256</v>
      </c>
      <c r="E17" s="23">
        <f>E16/B11*Data!B67*B10*B9+E15/E11*Data!B67*E10*E9</f>
        <v>333.95172518139645</v>
      </c>
      <c r="F17" s="16" t="s">
        <v>255</v>
      </c>
    </row>
    <row r="18" spans="1:6" ht="34.5">
      <c r="A18" s="17" t="s">
        <v>262</v>
      </c>
      <c r="B18" s="18" t="e">
        <f>B2*B17</f>
        <v>#N/A</v>
      </c>
      <c r="C18" s="18"/>
      <c r="D18" s="17" t="s">
        <v>262</v>
      </c>
      <c r="E18" s="25">
        <f>D2*E17</f>
        <v>250.46379388604734</v>
      </c>
      <c r="F18" s="16" t="s">
        <v>255</v>
      </c>
    </row>
    <row r="19" spans="1:6" ht="15">
      <c r="A19" s="13"/>
      <c r="B19" s="14"/>
      <c r="C19" s="14"/>
      <c r="D19" s="13"/>
      <c r="E19" s="14"/>
      <c r="F19" s="14"/>
    </row>
    <row r="20" spans="1:6" ht="15">
      <c r="A20" s="116" t="s">
        <v>67</v>
      </c>
      <c r="B20" s="116"/>
      <c r="C20" s="116"/>
      <c r="D20" s="116" t="s">
        <v>68</v>
      </c>
      <c r="E20" s="116"/>
      <c r="F20" s="116"/>
    </row>
    <row r="21" spans="1:6" ht="18">
      <c r="A21" s="15" t="s">
        <v>261</v>
      </c>
      <c r="B21" s="23">
        <f>(B22/E11)*(Data!B67)*E10*E9</f>
        <v>96.98057291666666</v>
      </c>
      <c r="C21" s="16" t="s">
        <v>255</v>
      </c>
      <c r="D21" s="15" t="s">
        <v>261</v>
      </c>
      <c r="E21" s="23">
        <f>(E22/E11)*(Data!B67)*E10*E9</f>
        <v>96.98057291666666</v>
      </c>
      <c r="F21" s="16" t="s">
        <v>255</v>
      </c>
    </row>
    <row r="22" spans="1:6" ht="15">
      <c r="A22" s="15" t="s">
        <v>5</v>
      </c>
      <c r="B22" s="16">
        <f>B4</f>
        <v>187</v>
      </c>
      <c r="C22" s="16" t="s">
        <v>6</v>
      </c>
      <c r="D22" s="15" t="s">
        <v>5</v>
      </c>
      <c r="E22" s="16">
        <f>B4</f>
        <v>187</v>
      </c>
      <c r="F22" s="16" t="s">
        <v>6</v>
      </c>
    </row>
    <row r="23" spans="1:6" ht="34.5">
      <c r="A23" s="15" t="s">
        <v>260</v>
      </c>
      <c r="B23" s="20">
        <f>B21*(1-B2)</f>
        <v>96.98057291666666</v>
      </c>
      <c r="C23" s="16" t="s">
        <v>255</v>
      </c>
      <c r="D23" s="15" t="s">
        <v>260</v>
      </c>
      <c r="E23" s="20">
        <f>E21*(1-D2)</f>
        <v>24.245143229166665</v>
      </c>
      <c r="F23" s="16" t="s">
        <v>255</v>
      </c>
    </row>
    <row r="24" spans="1:6" ht="15">
      <c r="A24" s="26"/>
      <c r="B24" s="27"/>
      <c r="C24" s="27"/>
      <c r="D24" s="28"/>
      <c r="E24" s="4"/>
      <c r="F24" s="4"/>
    </row>
    <row r="25" spans="1:3" ht="15">
      <c r="A25" s="31"/>
      <c r="B25" s="32" t="s">
        <v>66</v>
      </c>
      <c r="C25" s="32" t="s">
        <v>33</v>
      </c>
    </row>
    <row r="26" spans="1:3" ht="18">
      <c r="A26" s="29" t="s">
        <v>257</v>
      </c>
      <c r="B26" s="29" t="e">
        <f>'Calculating Carbon Footprint'!B3</f>
        <v>#N/A</v>
      </c>
      <c r="C26" s="30">
        <f>E18</f>
        <v>250.46379388604734</v>
      </c>
    </row>
    <row r="27" spans="1:3" ht="18">
      <c r="A27" s="29" t="s">
        <v>258</v>
      </c>
      <c r="B27" s="30">
        <f>B21</f>
        <v>96.98057291666666</v>
      </c>
      <c r="C27" s="30">
        <f>E23</f>
        <v>24.245143229166665</v>
      </c>
    </row>
    <row r="28" spans="1:3" ht="18">
      <c r="A28" s="29" t="s">
        <v>259</v>
      </c>
      <c r="B28" s="30">
        <f>B36</f>
        <v>115.2931094049904</v>
      </c>
      <c r="C28" s="30">
        <f>E36</f>
        <v>571.5570171322313</v>
      </c>
    </row>
    <row r="29" spans="1:3" ht="12.75" customHeight="1" hidden="1">
      <c r="A29" s="111"/>
      <c r="B29" s="112"/>
      <c r="C29" s="113"/>
    </row>
    <row r="31" spans="1:6" ht="18.75">
      <c r="A31" s="114" t="s">
        <v>36</v>
      </c>
      <c r="B31" s="114"/>
      <c r="C31" s="114"/>
      <c r="D31" s="114" t="s">
        <v>33</v>
      </c>
      <c r="E31" s="114"/>
      <c r="F31" s="114"/>
    </row>
    <row r="32" spans="1:6" ht="15">
      <c r="A32" s="115" t="s">
        <v>81</v>
      </c>
      <c r="B32" s="115"/>
      <c r="C32" s="115"/>
      <c r="D32" s="115" t="s">
        <v>82</v>
      </c>
      <c r="E32" s="115"/>
      <c r="F32" s="115"/>
    </row>
    <row r="33" spans="1:6" ht="26.25" customHeight="1">
      <c r="A33" s="15" t="s">
        <v>83</v>
      </c>
      <c r="B33" s="19">
        <f>IF(B5&gt;F2,G2,B5)</f>
        <v>100</v>
      </c>
      <c r="C33" s="16" t="s">
        <v>6</v>
      </c>
      <c r="D33" s="15" t="s">
        <v>83</v>
      </c>
      <c r="E33" s="16">
        <f>IF(D5&gt;F2,G2,D5)</f>
        <v>300</v>
      </c>
      <c r="F33" s="16" t="s">
        <v>6</v>
      </c>
    </row>
    <row r="34" spans="1:6" ht="15">
      <c r="A34" s="15" t="s">
        <v>84</v>
      </c>
      <c r="B34" s="16">
        <f>IF(B5&gt;F2,B5-G2,0)</f>
        <v>700</v>
      </c>
      <c r="C34" s="16" t="s">
        <v>6</v>
      </c>
      <c r="D34" s="15" t="s">
        <v>84</v>
      </c>
      <c r="E34" s="16">
        <f>IF(D5&gt;F2,D5-G2,0)</f>
        <v>0</v>
      </c>
      <c r="F34" s="16" t="s">
        <v>6</v>
      </c>
    </row>
    <row r="35" spans="1:6" ht="15">
      <c r="A35" s="15" t="s">
        <v>85</v>
      </c>
      <c r="B35" s="16">
        <v>0</v>
      </c>
      <c r="C35" s="16" t="s">
        <v>6</v>
      </c>
      <c r="D35" s="15" t="s">
        <v>85</v>
      </c>
      <c r="E35" s="24">
        <f>Data!D30</f>
        <v>6914</v>
      </c>
      <c r="F35" s="16" t="s">
        <v>6</v>
      </c>
    </row>
    <row r="36" spans="1:6" ht="18">
      <c r="A36" s="16" t="s">
        <v>256</v>
      </c>
      <c r="B36" s="23">
        <f>B34/B11*Data!B67*B10*B9+B33/E11*Data!B67*E10*E9+B35/H11*Data!B67*H10*H9</f>
        <v>115.2931094049904</v>
      </c>
      <c r="C36" s="16" t="s">
        <v>255</v>
      </c>
      <c r="D36" s="16" t="s">
        <v>256</v>
      </c>
      <c r="E36" s="23">
        <f>E34/B11*Data!B67*B10*B9+E33/E11*Data!B67*E10*E9+E35/H11*Data!B67*H10*H9</f>
        <v>571.5570171322313</v>
      </c>
      <c r="F36" s="16" t="s">
        <v>255</v>
      </c>
    </row>
    <row r="37" spans="1:6" ht="15">
      <c r="A37" s="15" t="s">
        <v>86</v>
      </c>
      <c r="B37" s="19">
        <f>B35+B34+B33</f>
        <v>800</v>
      </c>
      <c r="C37" s="16" t="s">
        <v>6</v>
      </c>
      <c r="D37" s="15" t="s">
        <v>86</v>
      </c>
      <c r="E37" s="24">
        <f>E35+E34+E33</f>
        <v>7214</v>
      </c>
      <c r="F37" s="16" t="s">
        <v>6</v>
      </c>
    </row>
  </sheetData>
  <sheetProtection/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F68"/>
  <sheetViews>
    <sheetView tabSelected="1" zoomScalePageLayoutView="0" workbookViewId="0" topLeftCell="A1">
      <selection activeCell="D62" activeCellId="1" sqref="B62 D62"/>
    </sheetView>
  </sheetViews>
  <sheetFormatPr defaultColWidth="9.140625" defaultRowHeight="15"/>
  <cols>
    <col min="1" max="1" width="27.140625" style="43" customWidth="1"/>
    <col min="2" max="2" width="17.421875" style="44" customWidth="1"/>
    <col min="3" max="3" width="17.28125" style="45" bestFit="1" customWidth="1"/>
    <col min="4" max="4" width="20.28125" style="44" bestFit="1" customWidth="1"/>
    <col min="5" max="5" width="18.421875" style="45" bestFit="1" customWidth="1"/>
    <col min="6" max="16384" width="9.140625" style="41" customWidth="1"/>
  </cols>
  <sheetData>
    <row r="1" spans="1:6" ht="23.25">
      <c r="A1" s="119" t="s">
        <v>104</v>
      </c>
      <c r="B1" s="120"/>
      <c r="C1" s="120"/>
      <c r="D1" s="120"/>
      <c r="E1" s="121"/>
      <c r="F1" s="46"/>
    </row>
    <row r="2" spans="1:5" ht="45">
      <c r="A2" s="56"/>
      <c r="B2" s="47" t="s">
        <v>105</v>
      </c>
      <c r="C2" s="48"/>
      <c r="D2" s="49" t="s">
        <v>106</v>
      </c>
      <c r="E2" s="57"/>
    </row>
    <row r="3" spans="1:5" ht="15">
      <c r="A3" s="58" t="s">
        <v>107</v>
      </c>
      <c r="B3" s="50">
        <v>224.95</v>
      </c>
      <c r="C3" s="48" t="s">
        <v>108</v>
      </c>
      <c r="D3" s="51">
        <v>49.99</v>
      </c>
      <c r="E3" s="57" t="s">
        <v>108</v>
      </c>
    </row>
    <row r="4" spans="1:5" ht="15">
      <c r="A4" s="58" t="s">
        <v>109</v>
      </c>
      <c r="B4" s="50">
        <v>56.95</v>
      </c>
      <c r="C4" s="48" t="s">
        <v>108</v>
      </c>
      <c r="D4" s="51">
        <v>29.99</v>
      </c>
      <c r="E4" s="57" t="s">
        <v>108</v>
      </c>
    </row>
    <row r="5" spans="1:5" ht="15">
      <c r="A5" s="58" t="s">
        <v>110</v>
      </c>
      <c r="B5" s="50">
        <v>0</v>
      </c>
      <c r="C5" s="48" t="s">
        <v>108</v>
      </c>
      <c r="D5" s="51">
        <v>0</v>
      </c>
      <c r="E5" s="57" t="s">
        <v>108</v>
      </c>
    </row>
    <row r="6" spans="1:5" ht="15">
      <c r="A6" s="58" t="s">
        <v>111</v>
      </c>
      <c r="B6" s="50" t="s">
        <v>112</v>
      </c>
      <c r="C6" s="48" t="s">
        <v>113</v>
      </c>
      <c r="D6" s="51" t="s">
        <v>112</v>
      </c>
      <c r="E6" s="57" t="s">
        <v>113</v>
      </c>
    </row>
    <row r="7" spans="1:5" ht="15">
      <c r="A7" s="58" t="s">
        <v>114</v>
      </c>
      <c r="B7" s="50">
        <v>750</v>
      </c>
      <c r="C7" s="48" t="s">
        <v>115</v>
      </c>
      <c r="D7" s="51">
        <v>300</v>
      </c>
      <c r="E7" s="57" t="s">
        <v>115</v>
      </c>
    </row>
    <row r="8" spans="1:5" ht="15">
      <c r="A8" s="58" t="s">
        <v>116</v>
      </c>
      <c r="B8" s="50" t="str">
        <f>TEXT(B4/B7,"#.00")</f>
        <v>.08</v>
      </c>
      <c r="C8" s="48" t="s">
        <v>117</v>
      </c>
      <c r="D8" s="51" t="str">
        <f>TEXT(D4/D7,"#.00")</f>
        <v>.10</v>
      </c>
      <c r="E8" s="57" t="s">
        <v>117</v>
      </c>
    </row>
    <row r="9" spans="1:5" ht="15">
      <c r="A9" s="58" t="s">
        <v>118</v>
      </c>
      <c r="B9" s="50" t="str">
        <f>TEXT(B3/B7,"#.00")</f>
        <v>.30</v>
      </c>
      <c r="C9" s="48" t="s">
        <v>117</v>
      </c>
      <c r="D9" s="51" t="str">
        <f>TEXT(D3/D7,"#.00")</f>
        <v>.17</v>
      </c>
      <c r="E9" s="57" t="s">
        <v>117</v>
      </c>
    </row>
    <row r="10" spans="1:5" ht="15">
      <c r="A10" s="58" t="s">
        <v>119</v>
      </c>
      <c r="B10" s="50" t="str">
        <f>TEXT(B9+B8,"#.00")</f>
        <v>.38</v>
      </c>
      <c r="C10" s="48" t="s">
        <v>117</v>
      </c>
      <c r="D10" s="51" t="str">
        <f>TEXT(D9+D8,"#.00")</f>
        <v>.27</v>
      </c>
      <c r="E10" s="57" t="s">
        <v>117</v>
      </c>
    </row>
    <row r="11" spans="1:5" ht="15">
      <c r="A11" s="58" t="s">
        <v>120</v>
      </c>
      <c r="B11" s="50"/>
      <c r="C11" s="48"/>
      <c r="D11" s="51"/>
      <c r="E11" s="57"/>
    </row>
    <row r="12" spans="1:5" ht="15">
      <c r="A12" s="56" t="s">
        <v>121</v>
      </c>
      <c r="B12" s="50" t="s">
        <v>122</v>
      </c>
      <c r="C12" s="48"/>
      <c r="D12" s="51" t="s">
        <v>123</v>
      </c>
      <c r="E12" s="57"/>
    </row>
    <row r="13" spans="1:5" ht="15">
      <c r="A13" s="56" t="s">
        <v>124</v>
      </c>
      <c r="B13" s="50" t="s">
        <v>122</v>
      </c>
      <c r="C13" s="48"/>
      <c r="D13" s="51" t="s">
        <v>125</v>
      </c>
      <c r="E13" s="57"/>
    </row>
    <row r="14" spans="1:5" ht="15">
      <c r="A14" s="58" t="s">
        <v>126</v>
      </c>
      <c r="B14" s="50"/>
      <c r="C14" s="48"/>
      <c r="D14" s="51"/>
      <c r="E14" s="57"/>
    </row>
    <row r="15" spans="1:5" ht="25.5">
      <c r="A15" s="56" t="s">
        <v>121</v>
      </c>
      <c r="B15" s="50" t="s">
        <v>127</v>
      </c>
      <c r="C15" s="48"/>
      <c r="D15" s="51" t="s">
        <v>128</v>
      </c>
      <c r="E15" s="57"/>
    </row>
    <row r="16" spans="1:5" ht="15.75" customHeight="1">
      <c r="A16" s="56" t="s">
        <v>129</v>
      </c>
      <c r="B16" s="50" t="s">
        <v>130</v>
      </c>
      <c r="C16" s="48"/>
      <c r="D16" s="51"/>
      <c r="E16" s="57"/>
    </row>
    <row r="17" spans="1:5" ht="15">
      <c r="A17" s="56" t="s">
        <v>131</v>
      </c>
      <c r="B17" s="50" t="s">
        <v>132</v>
      </c>
      <c r="C17" s="48"/>
      <c r="D17" s="51"/>
      <c r="E17" s="57"/>
    </row>
    <row r="18" spans="1:5" ht="15">
      <c r="A18" s="56" t="s">
        <v>133</v>
      </c>
      <c r="B18" s="50" t="s">
        <v>134</v>
      </c>
      <c r="C18" s="48"/>
      <c r="D18" s="51"/>
      <c r="E18" s="57"/>
    </row>
    <row r="19" spans="1:5" ht="15">
      <c r="A19" s="56" t="s">
        <v>135</v>
      </c>
      <c r="B19" s="50" t="s">
        <v>136</v>
      </c>
      <c r="C19" s="48"/>
      <c r="D19" s="51"/>
      <c r="E19" s="57"/>
    </row>
    <row r="20" spans="1:5" ht="15">
      <c r="A20" s="58" t="s">
        <v>137</v>
      </c>
      <c r="B20" s="50"/>
      <c r="C20" s="48"/>
      <c r="D20" s="51"/>
      <c r="E20" s="57"/>
    </row>
    <row r="21" spans="1:5" ht="25.5">
      <c r="A21" s="56" t="s">
        <v>138</v>
      </c>
      <c r="B21" s="50" t="s">
        <v>127</v>
      </c>
      <c r="C21" s="48"/>
      <c r="D21" s="51" t="s">
        <v>127</v>
      </c>
      <c r="E21" s="57"/>
    </row>
    <row r="22" spans="1:5" ht="15">
      <c r="A22" s="56"/>
      <c r="B22" s="50" t="s">
        <v>139</v>
      </c>
      <c r="C22" s="48"/>
      <c r="D22" s="51" t="s">
        <v>139</v>
      </c>
      <c r="E22" s="57"/>
    </row>
    <row r="23" spans="1:5" ht="15">
      <c r="A23" s="56"/>
      <c r="B23" s="50"/>
      <c r="C23" s="48"/>
      <c r="D23" s="51" t="s">
        <v>140</v>
      </c>
      <c r="E23" s="57"/>
    </row>
    <row r="24" spans="1:5" ht="63.75">
      <c r="A24" s="59" t="s">
        <v>141</v>
      </c>
      <c r="B24" s="50" t="s">
        <v>142</v>
      </c>
      <c r="C24" s="48"/>
      <c r="D24" s="51" t="s">
        <v>143</v>
      </c>
      <c r="E24" s="57"/>
    </row>
    <row r="25" spans="1:5" ht="15">
      <c r="A25" s="58" t="s">
        <v>39</v>
      </c>
      <c r="B25" s="50"/>
      <c r="C25" s="48"/>
      <c r="D25" s="51"/>
      <c r="E25" s="57"/>
    </row>
    <row r="26" spans="1:5" ht="25.5">
      <c r="A26" s="60" t="s">
        <v>40</v>
      </c>
      <c r="B26" s="50">
        <v>52.1</v>
      </c>
      <c r="C26" s="48" t="s">
        <v>41</v>
      </c>
      <c r="D26" s="51">
        <v>52.1</v>
      </c>
      <c r="E26" s="57" t="s">
        <v>41</v>
      </c>
    </row>
    <row r="27" spans="1:5" ht="25.5">
      <c r="A27" s="56" t="s">
        <v>42</v>
      </c>
      <c r="B27" s="50">
        <v>10</v>
      </c>
      <c r="C27" s="48" t="s">
        <v>43</v>
      </c>
      <c r="D27" s="51">
        <v>10</v>
      </c>
      <c r="E27" s="57" t="s">
        <v>43</v>
      </c>
    </row>
    <row r="28" spans="1:5" ht="25.5">
      <c r="A28" s="56" t="s">
        <v>44</v>
      </c>
      <c r="B28" s="50" t="s">
        <v>45</v>
      </c>
      <c r="C28" s="48" t="s">
        <v>46</v>
      </c>
      <c r="D28" s="51">
        <v>44</v>
      </c>
      <c r="E28" s="57" t="s">
        <v>46</v>
      </c>
    </row>
    <row r="29" spans="1:5" ht="15">
      <c r="A29" s="58" t="s">
        <v>47</v>
      </c>
      <c r="B29" s="50"/>
      <c r="C29" s="48"/>
      <c r="D29" s="51"/>
      <c r="E29" s="57"/>
    </row>
    <row r="30" spans="1:5" ht="15">
      <c r="A30" s="56" t="s">
        <v>48</v>
      </c>
      <c r="B30" s="50">
        <v>0</v>
      </c>
      <c r="C30" s="48" t="s">
        <v>6</v>
      </c>
      <c r="D30" s="51">
        <v>6914</v>
      </c>
      <c r="E30" s="57" t="s">
        <v>6</v>
      </c>
    </row>
    <row r="31" spans="1:5" ht="15">
      <c r="A31" s="56" t="s">
        <v>49</v>
      </c>
      <c r="B31" s="50">
        <v>420</v>
      </c>
      <c r="C31" s="48" t="s">
        <v>50</v>
      </c>
      <c r="D31" s="51">
        <v>647</v>
      </c>
      <c r="E31" s="57" t="s">
        <v>50</v>
      </c>
    </row>
    <row r="32" spans="1:5" ht="15">
      <c r="A32" s="56" t="s">
        <v>51</v>
      </c>
      <c r="B32" s="50">
        <v>279</v>
      </c>
      <c r="C32" s="48" t="s">
        <v>50</v>
      </c>
      <c r="D32" s="51">
        <v>1023</v>
      </c>
      <c r="E32" s="57" t="s">
        <v>50</v>
      </c>
    </row>
    <row r="33" spans="1:5" ht="15">
      <c r="A33" s="56" t="s">
        <v>52</v>
      </c>
      <c r="B33" s="50">
        <f>B32+B31+B30</f>
        <v>699</v>
      </c>
      <c r="C33" s="48" t="s">
        <v>50</v>
      </c>
      <c r="D33" s="51">
        <f>D32+D31+D30</f>
        <v>8584</v>
      </c>
      <c r="E33" s="57" t="s">
        <v>50</v>
      </c>
    </row>
    <row r="34" spans="1:5" ht="15">
      <c r="A34" s="58" t="s">
        <v>53</v>
      </c>
      <c r="B34" s="50"/>
      <c r="C34" s="48"/>
      <c r="D34" s="51"/>
      <c r="E34" s="57"/>
    </row>
    <row r="35" spans="1:5" ht="25.5">
      <c r="A35" s="56" t="s">
        <v>243</v>
      </c>
      <c r="B35" s="50">
        <v>170</v>
      </c>
      <c r="C35" s="48" t="s">
        <v>54</v>
      </c>
      <c r="D35" s="51">
        <v>170</v>
      </c>
      <c r="E35" s="57" t="s">
        <v>54</v>
      </c>
    </row>
    <row r="36" spans="1:5" ht="15">
      <c r="A36" s="61" t="s">
        <v>55</v>
      </c>
      <c r="B36" s="50">
        <v>528</v>
      </c>
      <c r="C36" s="48" t="s">
        <v>152</v>
      </c>
      <c r="D36" s="51">
        <v>528</v>
      </c>
      <c r="E36" s="57" t="s">
        <v>152</v>
      </c>
    </row>
    <row r="37" spans="1:5" ht="15">
      <c r="A37" s="61" t="s">
        <v>56</v>
      </c>
      <c r="B37" s="50">
        <v>850</v>
      </c>
      <c r="C37" s="48" t="s">
        <v>148</v>
      </c>
      <c r="D37" s="51">
        <v>850</v>
      </c>
      <c r="E37" s="57" t="s">
        <v>149</v>
      </c>
    </row>
    <row r="38" spans="1:5" ht="25.5">
      <c r="A38" s="56" t="s">
        <v>244</v>
      </c>
      <c r="B38" s="50">
        <v>167</v>
      </c>
      <c r="C38" s="48" t="s">
        <v>57</v>
      </c>
      <c r="D38" s="51">
        <v>167</v>
      </c>
      <c r="E38" s="57" t="s">
        <v>57</v>
      </c>
    </row>
    <row r="39" spans="1:5" ht="15">
      <c r="A39" s="56" t="s">
        <v>55</v>
      </c>
      <c r="B39" s="50">
        <v>528</v>
      </c>
      <c r="C39" s="48" t="s">
        <v>152</v>
      </c>
      <c r="D39" s="51">
        <v>528</v>
      </c>
      <c r="E39" s="57" t="s">
        <v>152</v>
      </c>
    </row>
    <row r="40" spans="1:5" ht="15">
      <c r="A40" s="56" t="s">
        <v>58</v>
      </c>
      <c r="B40" s="50">
        <v>811</v>
      </c>
      <c r="C40" s="48" t="s">
        <v>150</v>
      </c>
      <c r="D40" s="51">
        <v>811</v>
      </c>
      <c r="E40" s="48" t="s">
        <v>150</v>
      </c>
    </row>
    <row r="41" spans="1:5" ht="25.5">
      <c r="A41" s="56" t="s">
        <v>59</v>
      </c>
      <c r="B41" s="50" t="s">
        <v>45</v>
      </c>
      <c r="C41" s="48"/>
      <c r="D41" s="51">
        <v>282</v>
      </c>
      <c r="E41" s="57" t="s">
        <v>60</v>
      </c>
    </row>
    <row r="42" spans="1:5" ht="15">
      <c r="A42" s="61" t="s">
        <v>55</v>
      </c>
      <c r="B42" s="50" t="s">
        <v>45</v>
      </c>
      <c r="C42" s="48"/>
      <c r="D42" s="51">
        <v>880</v>
      </c>
      <c r="E42" s="57" t="s">
        <v>152</v>
      </c>
    </row>
    <row r="43" spans="1:5" ht="15">
      <c r="A43" s="61" t="s">
        <v>61</v>
      </c>
      <c r="B43" s="50" t="s">
        <v>45</v>
      </c>
      <c r="C43" s="48"/>
      <c r="D43" s="51">
        <v>784</v>
      </c>
      <c r="E43" s="57" t="s">
        <v>151</v>
      </c>
    </row>
    <row r="44" spans="1:5" ht="15">
      <c r="A44" s="58" t="s">
        <v>62</v>
      </c>
      <c r="B44" s="50"/>
      <c r="C44" s="48"/>
      <c r="D44" s="51"/>
      <c r="E44" s="57"/>
    </row>
    <row r="45" spans="1:5" ht="25.5">
      <c r="A45" s="56" t="s">
        <v>63</v>
      </c>
      <c r="B45" s="140">
        <f>((B39/B38)*B40*B67*(1/B26)*B31)</f>
        <v>78.34099490845563</v>
      </c>
      <c r="C45" s="48" t="s">
        <v>153</v>
      </c>
      <c r="D45" s="141">
        <f>((D39/D38)*D40*B67*(1/D26)*D31)</f>
        <v>120.68243739469236</v>
      </c>
      <c r="E45" s="57" t="s">
        <v>153</v>
      </c>
    </row>
    <row r="46" spans="1:5" ht="25.5">
      <c r="A46" s="56" t="s">
        <v>64</v>
      </c>
      <c r="B46" s="50">
        <v>0</v>
      </c>
      <c r="C46" s="48"/>
      <c r="D46" s="52">
        <f>(((D42/D41)*D43*B67)*(1/D28)*D30)</f>
        <v>1457.0200737588652</v>
      </c>
      <c r="E46" s="57" t="s">
        <v>153</v>
      </c>
    </row>
    <row r="47" spans="1:5" ht="25.5">
      <c r="A47" s="56" t="s">
        <v>65</v>
      </c>
      <c r="B47" s="140">
        <f>((B36/B35)*B37*B67*(1/B27)*B32)</f>
        <v>279.15623999999997</v>
      </c>
      <c r="C47" s="48" t="s">
        <v>153</v>
      </c>
      <c r="D47" s="52">
        <f>((D36/D35)*D37*B67*(1/D27)*D32)</f>
        <v>1023.5728799999999</v>
      </c>
      <c r="E47" s="57" t="s">
        <v>153</v>
      </c>
    </row>
    <row r="48" spans="1:5" s="42" customFormat="1" ht="30">
      <c r="A48" s="58" t="s">
        <v>147</v>
      </c>
      <c r="B48" s="142">
        <f>B45+B46+B47</f>
        <v>357.4972349084556</v>
      </c>
      <c r="C48" s="54" t="s">
        <v>25</v>
      </c>
      <c r="D48" s="83">
        <f>D47+D46+D45</f>
        <v>2601.275391153558</v>
      </c>
      <c r="E48" s="62" t="s">
        <v>154</v>
      </c>
    </row>
    <row r="49" spans="1:5" s="42" customFormat="1" ht="15">
      <c r="A49" s="58" t="s">
        <v>146</v>
      </c>
      <c r="B49" s="142">
        <f>B48*B68</f>
        <v>107.24917047253668</v>
      </c>
      <c r="C49" s="54" t="s">
        <v>28</v>
      </c>
      <c r="D49" s="143">
        <f>D48*B68</f>
        <v>780.3826173460674</v>
      </c>
      <c r="E49" s="62" t="s">
        <v>28</v>
      </c>
    </row>
    <row r="50" spans="1:5" s="42" customFormat="1" ht="15">
      <c r="A50" s="58" t="s">
        <v>0</v>
      </c>
      <c r="B50" s="53"/>
      <c r="C50" s="54"/>
      <c r="D50" s="55"/>
      <c r="E50" s="63"/>
    </row>
    <row r="51" spans="1:5" ht="15">
      <c r="A51" s="56" t="s">
        <v>1</v>
      </c>
      <c r="B51" s="50" t="s">
        <v>2</v>
      </c>
      <c r="C51" s="48"/>
      <c r="D51" s="51" t="s">
        <v>3</v>
      </c>
      <c r="E51" s="64"/>
    </row>
    <row r="52" spans="1:5" ht="15">
      <c r="A52" s="56" t="s">
        <v>4</v>
      </c>
      <c r="B52" s="50" t="s">
        <v>2</v>
      </c>
      <c r="C52" s="48"/>
      <c r="D52" s="51" t="s">
        <v>3</v>
      </c>
      <c r="E52" s="64"/>
    </row>
    <row r="53" spans="1:5" ht="15">
      <c r="A53" s="56" t="s">
        <v>5</v>
      </c>
      <c r="B53" s="50">
        <v>187</v>
      </c>
      <c r="C53" s="48" t="s">
        <v>6</v>
      </c>
      <c r="D53" s="51">
        <v>187</v>
      </c>
      <c r="E53" s="57" t="s">
        <v>6</v>
      </c>
    </row>
    <row r="54" spans="1:5" ht="15">
      <c r="A54" s="56" t="s">
        <v>7</v>
      </c>
      <c r="B54" s="50">
        <v>0</v>
      </c>
      <c r="C54" s="48" t="s">
        <v>8</v>
      </c>
      <c r="D54" s="51">
        <v>0.8</v>
      </c>
      <c r="E54" s="57" t="s">
        <v>246</v>
      </c>
    </row>
    <row r="55" spans="1:5" ht="15">
      <c r="A55" s="56" t="s">
        <v>9</v>
      </c>
      <c r="B55" s="50">
        <v>0</v>
      </c>
      <c r="C55" s="48" t="s">
        <v>6</v>
      </c>
      <c r="D55" s="51">
        <v>3213</v>
      </c>
      <c r="E55" s="57" t="s">
        <v>6</v>
      </c>
    </row>
    <row r="56" spans="1:5" ht="15">
      <c r="A56" s="56" t="s">
        <v>10</v>
      </c>
      <c r="B56" s="50">
        <f>B55+B53</f>
        <v>187</v>
      </c>
      <c r="C56" s="48" t="s">
        <v>6</v>
      </c>
      <c r="D56" s="51">
        <f>D55+D53</f>
        <v>3400</v>
      </c>
      <c r="E56" s="57" t="s">
        <v>6</v>
      </c>
    </row>
    <row r="57" spans="1:5" ht="15">
      <c r="A57" s="56" t="s">
        <v>11</v>
      </c>
      <c r="B57" s="50">
        <v>17021</v>
      </c>
      <c r="C57" s="48" t="s">
        <v>12</v>
      </c>
      <c r="D57" s="51">
        <v>17021</v>
      </c>
      <c r="E57" s="57" t="s">
        <v>12</v>
      </c>
    </row>
    <row r="58" spans="1:5" ht="15">
      <c r="A58" s="56" t="s">
        <v>13</v>
      </c>
      <c r="B58" s="50">
        <f>B54*B57</f>
        <v>0</v>
      </c>
      <c r="C58" s="48" t="s">
        <v>12</v>
      </c>
      <c r="D58" s="51">
        <f>D54*D57</f>
        <v>13616.800000000001</v>
      </c>
      <c r="E58" s="57" t="s">
        <v>12</v>
      </c>
    </row>
    <row r="59" spans="1:5" ht="25.5">
      <c r="A59" s="56" t="s">
        <v>24</v>
      </c>
      <c r="B59" s="140">
        <f>((B36/B35)*B37*B67*(1/B27)*B56)</f>
        <v>187.10472</v>
      </c>
      <c r="C59" s="48" t="s">
        <v>153</v>
      </c>
      <c r="D59" s="141">
        <f>((D36/D35)*D37*B67*(1/D27)*D53)</f>
        <v>187.10472</v>
      </c>
      <c r="E59" s="57" t="s">
        <v>153</v>
      </c>
    </row>
    <row r="60" spans="1:5" ht="25.5">
      <c r="A60" s="56" t="s">
        <v>26</v>
      </c>
      <c r="B60" s="50">
        <v>0</v>
      </c>
      <c r="C60" s="48"/>
      <c r="D60" s="141">
        <f>((D39/D38)*D40*B67*(1/D26)*D55)</f>
        <v>599.3086110496855</v>
      </c>
      <c r="E60" s="57" t="s">
        <v>153</v>
      </c>
    </row>
    <row r="61" spans="1:5" s="42" customFormat="1" ht="15">
      <c r="A61" s="58" t="s">
        <v>145</v>
      </c>
      <c r="B61" s="142">
        <f>B60+B59</f>
        <v>187.10472</v>
      </c>
      <c r="C61" s="54" t="s">
        <v>154</v>
      </c>
      <c r="D61" s="143">
        <f>D60+D59</f>
        <v>786.4133310496854</v>
      </c>
      <c r="E61" s="62" t="s">
        <v>154</v>
      </c>
    </row>
    <row r="62" spans="1:5" ht="25.5">
      <c r="A62" s="56" t="s">
        <v>27</v>
      </c>
      <c r="B62" s="140">
        <f>B61*B68</f>
        <v>56.131415999999994</v>
      </c>
      <c r="C62" s="48" t="s">
        <v>28</v>
      </c>
      <c r="D62" s="141">
        <f>D61*B68</f>
        <v>235.92399931490561</v>
      </c>
      <c r="E62" s="57" t="s">
        <v>28</v>
      </c>
    </row>
    <row r="63" spans="1:5" s="42" customFormat="1" ht="15">
      <c r="A63" s="58" t="s">
        <v>29</v>
      </c>
      <c r="B63" s="142">
        <f>B59+B48</f>
        <v>544.6019549084556</v>
      </c>
      <c r="C63" s="54" t="s">
        <v>154</v>
      </c>
      <c r="D63" s="83">
        <f>D61+D48</f>
        <v>3387.6887222032433</v>
      </c>
      <c r="E63" s="62" t="s">
        <v>154</v>
      </c>
    </row>
    <row r="64" spans="1:5" s="42" customFormat="1" ht="15.75" thickBot="1">
      <c r="A64" s="65" t="s">
        <v>30</v>
      </c>
      <c r="B64" s="144">
        <f>B62+B49</f>
        <v>163.38058647253666</v>
      </c>
      <c r="C64" s="66" t="s">
        <v>28</v>
      </c>
      <c r="D64" s="84">
        <f>D62+D49</f>
        <v>1016.306616660973</v>
      </c>
      <c r="E64" s="69" t="s">
        <v>28</v>
      </c>
    </row>
    <row r="65" ht="15">
      <c r="D65" s="85"/>
    </row>
    <row r="67" spans="1:3" ht="15">
      <c r="A67" s="70" t="s">
        <v>144</v>
      </c>
      <c r="B67" s="44">
        <v>0.00379</v>
      </c>
      <c r="C67" s="45" t="s">
        <v>155</v>
      </c>
    </row>
    <row r="68" spans="2:3" ht="15">
      <c r="B68" s="44">
        <v>0.3</v>
      </c>
      <c r="C68" s="45" t="s">
        <v>156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B18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76.421875" style="68" customWidth="1"/>
    <col min="2" max="2" width="47.28125" style="68" customWidth="1"/>
    <col min="3" max="16384" width="9.140625" style="67" customWidth="1"/>
  </cols>
  <sheetData>
    <row r="1" spans="1:2" ht="28.5">
      <c r="A1" s="107" t="s">
        <v>90</v>
      </c>
      <c r="B1" s="107"/>
    </row>
    <row r="2" spans="1:2" ht="28.5">
      <c r="A2" s="107" t="s">
        <v>157</v>
      </c>
      <c r="B2" s="107"/>
    </row>
    <row r="3" spans="1:2" ht="14.25">
      <c r="A3" s="107" t="s">
        <v>91</v>
      </c>
      <c r="B3" s="107"/>
    </row>
    <row r="4" spans="1:2" ht="14.25">
      <c r="A4" s="107" t="s">
        <v>92</v>
      </c>
      <c r="B4" s="107"/>
    </row>
    <row r="5" spans="1:2" ht="14.25">
      <c r="A5" s="107" t="s">
        <v>93</v>
      </c>
      <c r="B5" s="107"/>
    </row>
    <row r="6" spans="1:2" ht="14.25">
      <c r="A6" s="107" t="s">
        <v>94</v>
      </c>
      <c r="B6" s="107"/>
    </row>
    <row r="7" spans="1:2" ht="28.5">
      <c r="A7" s="107" t="s">
        <v>95</v>
      </c>
      <c r="B7" s="107" t="s">
        <v>96</v>
      </c>
    </row>
    <row r="8" spans="1:2" ht="28.5">
      <c r="A8" s="107" t="s">
        <v>97</v>
      </c>
      <c r="B8" s="107"/>
    </row>
    <row r="9" spans="1:2" ht="42.75">
      <c r="A9" s="107" t="s">
        <v>98</v>
      </c>
      <c r="B9" s="107" t="s">
        <v>99</v>
      </c>
    </row>
    <row r="10" spans="1:2" ht="14.25">
      <c r="A10" s="107" t="s">
        <v>242</v>
      </c>
      <c r="B10" s="107"/>
    </row>
    <row r="11" spans="1:2" ht="14.25" customHeight="1">
      <c r="A11" s="107" t="s">
        <v>245</v>
      </c>
      <c r="B11" s="107"/>
    </row>
    <row r="12" spans="1:2" ht="14.25">
      <c r="A12" s="107" t="s">
        <v>233</v>
      </c>
      <c r="B12" s="107" t="s">
        <v>234</v>
      </c>
    </row>
    <row r="13" spans="1:2" ht="14.25">
      <c r="A13" s="107" t="s">
        <v>235</v>
      </c>
      <c r="B13" s="107" t="s">
        <v>236</v>
      </c>
    </row>
    <row r="14" spans="1:2" ht="14.25">
      <c r="A14" s="107" t="s">
        <v>237</v>
      </c>
      <c r="B14" s="107" t="s">
        <v>238</v>
      </c>
    </row>
    <row r="15" spans="1:2" ht="16.5">
      <c r="A15" s="107" t="s">
        <v>239</v>
      </c>
      <c r="B15" s="107" t="s">
        <v>100</v>
      </c>
    </row>
    <row r="16" spans="1:2" ht="28.5">
      <c r="A16" s="108" t="s">
        <v>240</v>
      </c>
      <c r="B16" s="107" t="s">
        <v>101</v>
      </c>
    </row>
    <row r="17" spans="1:2" ht="16.5">
      <c r="A17" s="107" t="s">
        <v>241</v>
      </c>
      <c r="B17" s="107" t="s">
        <v>102</v>
      </c>
    </row>
    <row r="18" spans="1:2" ht="31.5" customHeight="1">
      <c r="A18" s="107" t="s">
        <v>103</v>
      </c>
      <c r="B18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5A323"/>
  </sheetPr>
  <dimension ref="A1:G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3.00390625" style="0" customWidth="1"/>
    <col min="2" max="2" width="11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25" t="s">
        <v>36</v>
      </c>
      <c r="B1" s="126"/>
      <c r="C1" s="127"/>
      <c r="D1" s="4"/>
      <c r="E1" s="128" t="s">
        <v>251</v>
      </c>
      <c r="F1" s="129"/>
      <c r="G1" s="130"/>
    </row>
    <row r="2" spans="1:7" ht="15.75" thickBot="1">
      <c r="A2" s="131" t="s">
        <v>14</v>
      </c>
      <c r="B2" s="132"/>
      <c r="C2" s="133"/>
      <c r="D2" s="4"/>
      <c r="E2" s="134" t="s">
        <v>14</v>
      </c>
      <c r="F2" s="135"/>
      <c r="G2" s="136"/>
    </row>
    <row r="3" spans="1:7" ht="15">
      <c r="A3" s="86" t="s">
        <v>15</v>
      </c>
      <c r="B3" s="86">
        <v>1</v>
      </c>
      <c r="C3" s="89" t="s">
        <v>23</v>
      </c>
      <c r="D3" s="5"/>
      <c r="E3" s="91" t="s">
        <v>15</v>
      </c>
      <c r="F3" s="93">
        <v>3213</v>
      </c>
      <c r="G3" s="93" t="s">
        <v>23</v>
      </c>
    </row>
    <row r="4" spans="1:7" ht="15">
      <c r="A4" s="87" t="s">
        <v>16</v>
      </c>
      <c r="B4" s="87">
        <v>1</v>
      </c>
      <c r="C4" s="90" t="s">
        <v>17</v>
      </c>
      <c r="D4" s="5"/>
      <c r="E4" s="92" t="s">
        <v>16</v>
      </c>
      <c r="F4" s="94">
        <v>300</v>
      </c>
      <c r="G4" s="94" t="s">
        <v>17</v>
      </c>
    </row>
    <row r="5" spans="1:7" ht="15">
      <c r="A5" s="87" t="s">
        <v>37</v>
      </c>
      <c r="B5" s="87">
        <v>1</v>
      </c>
      <c r="C5" s="90" t="s">
        <v>17</v>
      </c>
      <c r="D5" s="5"/>
      <c r="E5" s="92" t="s">
        <v>37</v>
      </c>
      <c r="F5" s="94">
        <v>100</v>
      </c>
      <c r="G5" s="94" t="s">
        <v>18</v>
      </c>
    </row>
    <row r="6" spans="1:7" ht="15">
      <c r="A6" s="87" t="s">
        <v>34</v>
      </c>
      <c r="B6" s="88">
        <v>0</v>
      </c>
      <c r="C6" s="90" t="s">
        <v>8</v>
      </c>
      <c r="D6" s="5"/>
      <c r="E6" s="92" t="s">
        <v>34</v>
      </c>
      <c r="F6" s="95">
        <v>0.8</v>
      </c>
      <c r="G6" s="94" t="s">
        <v>8</v>
      </c>
    </row>
    <row r="7" spans="1:7" ht="15">
      <c r="A7" s="87" t="s">
        <v>19</v>
      </c>
      <c r="B7" s="10">
        <f>B3*B4*B6/B5</f>
        <v>0</v>
      </c>
      <c r="C7" s="90" t="s">
        <v>22</v>
      </c>
      <c r="D7" s="5"/>
      <c r="E7" s="92" t="s">
        <v>19</v>
      </c>
      <c r="F7" s="12">
        <f>F3*F4*F6/F5</f>
        <v>7711.2</v>
      </c>
      <c r="G7" s="94" t="s">
        <v>22</v>
      </c>
    </row>
    <row r="8" spans="1:7" ht="15.75" thickBot="1">
      <c r="A8" s="6"/>
      <c r="B8" s="7"/>
      <c r="C8" s="7"/>
      <c r="D8" s="5"/>
      <c r="E8" s="7"/>
      <c r="F8" s="7"/>
      <c r="G8" s="8"/>
    </row>
    <row r="9" spans="1:7" ht="15.75" thickBot="1">
      <c r="A9" s="137" t="s">
        <v>20</v>
      </c>
      <c r="B9" s="138"/>
      <c r="C9" s="139"/>
      <c r="D9" s="4"/>
      <c r="E9" s="137" t="s">
        <v>20</v>
      </c>
      <c r="F9" s="138"/>
      <c r="G9" s="139"/>
    </row>
    <row r="10" spans="1:7" ht="15">
      <c r="A10" s="96" t="s">
        <v>15</v>
      </c>
      <c r="B10" s="96">
        <v>187</v>
      </c>
      <c r="C10" s="100" t="s">
        <v>23</v>
      </c>
      <c r="D10" s="5"/>
      <c r="E10" s="103" t="s">
        <v>15</v>
      </c>
      <c r="F10" s="96">
        <v>187</v>
      </c>
      <c r="G10" s="96" t="s">
        <v>23</v>
      </c>
    </row>
    <row r="11" spans="1:7" ht="15">
      <c r="A11" s="97" t="s">
        <v>16</v>
      </c>
      <c r="B11" s="97">
        <v>750</v>
      </c>
      <c r="C11" s="101" t="s">
        <v>17</v>
      </c>
      <c r="D11" s="5"/>
      <c r="E11" s="104" t="s">
        <v>16</v>
      </c>
      <c r="F11" s="97">
        <v>300</v>
      </c>
      <c r="G11" s="97" t="s">
        <v>17</v>
      </c>
    </row>
    <row r="12" spans="1:7" ht="15">
      <c r="A12" s="97" t="s">
        <v>37</v>
      </c>
      <c r="B12" s="97">
        <v>750</v>
      </c>
      <c r="C12" s="101" t="s">
        <v>18</v>
      </c>
      <c r="D12" s="5"/>
      <c r="E12" s="104" t="s">
        <v>37</v>
      </c>
      <c r="F12" s="97">
        <v>100</v>
      </c>
      <c r="G12" s="97" t="s">
        <v>18</v>
      </c>
    </row>
    <row r="13" spans="1:7" ht="15">
      <c r="A13" s="98" t="s">
        <v>35</v>
      </c>
      <c r="B13" s="99">
        <v>1</v>
      </c>
      <c r="C13" s="102" t="s">
        <v>8</v>
      </c>
      <c r="D13" s="5"/>
      <c r="E13" s="105" t="s">
        <v>35</v>
      </c>
      <c r="F13" s="99">
        <v>0.2</v>
      </c>
      <c r="G13" s="98" t="s">
        <v>8</v>
      </c>
    </row>
    <row r="14" spans="1:7" ht="15">
      <c r="A14" s="97" t="s">
        <v>21</v>
      </c>
      <c r="B14" s="9">
        <f>B10*B11*B13/B12</f>
        <v>187</v>
      </c>
      <c r="C14" s="101" t="s">
        <v>22</v>
      </c>
      <c r="D14" s="5"/>
      <c r="E14" s="104" t="s">
        <v>21</v>
      </c>
      <c r="F14" s="2">
        <f>F10*F11*F13/F12</f>
        <v>112.2</v>
      </c>
      <c r="G14" s="97" t="s">
        <v>22</v>
      </c>
    </row>
    <row r="16" spans="1:3" ht="15">
      <c r="A16" s="1"/>
      <c r="B16" s="106" t="s">
        <v>32</v>
      </c>
      <c r="C16" s="106" t="s">
        <v>33</v>
      </c>
    </row>
    <row r="17" spans="1:3" ht="15">
      <c r="A17" s="109" t="s">
        <v>31</v>
      </c>
      <c r="B17" s="3">
        <f>B7</f>
        <v>0</v>
      </c>
      <c r="C17" s="11">
        <f>F7</f>
        <v>7711.2</v>
      </c>
    </row>
    <row r="18" spans="1:3" ht="15">
      <c r="A18" s="97" t="s">
        <v>20</v>
      </c>
      <c r="B18" s="9">
        <f>B14</f>
        <v>187</v>
      </c>
      <c r="C18" s="2">
        <f>F14</f>
        <v>112.2</v>
      </c>
    </row>
    <row r="19" spans="1:3" ht="42.75" customHeight="1">
      <c r="A19" s="122" t="s">
        <v>38</v>
      </c>
      <c r="B19" s="123"/>
      <c r="C19" s="124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0.421875" style="0" customWidth="1"/>
    <col min="2" max="2" width="13.140625" style="0" customWidth="1"/>
    <col min="3" max="3" width="2.00390625" style="0" bestFit="1" customWidth="1"/>
    <col min="4" max="4" width="12.28125" style="0" customWidth="1"/>
    <col min="5" max="5" width="2.00390625" style="0" bestFit="1" customWidth="1"/>
  </cols>
  <sheetData>
    <row r="1" spans="1:5" ht="18.75">
      <c r="A1" s="81" t="s">
        <v>158</v>
      </c>
      <c r="B1" s="74" t="s">
        <v>32</v>
      </c>
      <c r="C1" s="71"/>
      <c r="D1" s="76" t="s">
        <v>33</v>
      </c>
      <c r="E1" s="72"/>
    </row>
    <row r="2" spans="1:5" ht="15">
      <c r="A2" s="79" t="s">
        <v>159</v>
      </c>
      <c r="B2" s="72"/>
      <c r="C2" s="72"/>
      <c r="D2" s="72"/>
      <c r="E2" s="72"/>
    </row>
    <row r="3" spans="1:5" ht="15">
      <c r="A3" s="73" t="s">
        <v>160</v>
      </c>
      <c r="B3" s="75" t="s">
        <v>161</v>
      </c>
      <c r="C3" s="72">
        <f>IF(B3="Yes",1,IF(B3="No",0))</f>
        <v>1</v>
      </c>
      <c r="D3" s="77" t="s">
        <v>2</v>
      </c>
      <c r="E3" s="72">
        <f>IF(D3="Yes",1,IF(D3="No",0))</f>
        <v>0</v>
      </c>
    </row>
    <row r="4" spans="1:5" ht="15">
      <c r="A4" s="73" t="s">
        <v>162</v>
      </c>
      <c r="B4" s="75" t="s">
        <v>161</v>
      </c>
      <c r="C4" s="72">
        <f aca="true" t="shared" si="0" ref="C4:C66">IF(B4="Yes",1,IF(B4="No",0))</f>
        <v>1</v>
      </c>
      <c r="D4" s="77" t="s">
        <v>2</v>
      </c>
      <c r="E4" s="72">
        <f aca="true" t="shared" si="1" ref="E4:E66">IF(D4="Yes",1,IF(D4="No",0))</f>
        <v>0</v>
      </c>
    </row>
    <row r="5" spans="1:5" ht="15">
      <c r="A5" s="73" t="s">
        <v>163</v>
      </c>
      <c r="B5" s="75" t="s">
        <v>161</v>
      </c>
      <c r="C5" s="72">
        <f t="shared" si="0"/>
        <v>1</v>
      </c>
      <c r="D5" s="77" t="s">
        <v>2</v>
      </c>
      <c r="E5" s="72">
        <f t="shared" si="1"/>
        <v>0</v>
      </c>
    </row>
    <row r="6" spans="1:5" ht="15">
      <c r="A6" s="73" t="s">
        <v>164</v>
      </c>
      <c r="B6" s="75" t="s">
        <v>161</v>
      </c>
      <c r="C6" s="72">
        <f t="shared" si="0"/>
        <v>1</v>
      </c>
      <c r="D6" s="77" t="s">
        <v>2</v>
      </c>
      <c r="E6" s="72">
        <f t="shared" si="1"/>
        <v>0</v>
      </c>
    </row>
    <row r="7" spans="1:5" ht="15">
      <c r="A7" s="73" t="s">
        <v>165</v>
      </c>
      <c r="B7" s="75" t="s">
        <v>161</v>
      </c>
      <c r="C7" s="72">
        <f t="shared" si="0"/>
        <v>1</v>
      </c>
      <c r="D7" s="77" t="s">
        <v>2</v>
      </c>
      <c r="E7" s="72">
        <f t="shared" si="1"/>
        <v>0</v>
      </c>
    </row>
    <row r="8" spans="1:5" ht="15">
      <c r="A8" s="73" t="s">
        <v>165</v>
      </c>
      <c r="B8" s="75" t="s">
        <v>161</v>
      </c>
      <c r="C8" s="72">
        <f t="shared" si="0"/>
        <v>1</v>
      </c>
      <c r="D8" s="77" t="s">
        <v>2</v>
      </c>
      <c r="E8" s="72">
        <f t="shared" si="1"/>
        <v>0</v>
      </c>
    </row>
    <row r="9" spans="1:5" ht="15">
      <c r="A9" s="73" t="s">
        <v>166</v>
      </c>
      <c r="B9" s="75" t="s">
        <v>161</v>
      </c>
      <c r="C9" s="72">
        <f t="shared" si="0"/>
        <v>1</v>
      </c>
      <c r="D9" s="77" t="s">
        <v>2</v>
      </c>
      <c r="E9" s="72">
        <f t="shared" si="1"/>
        <v>0</v>
      </c>
    </row>
    <row r="10" spans="1:5" ht="15">
      <c r="A10" s="73" t="s">
        <v>167</v>
      </c>
      <c r="B10" s="75" t="s">
        <v>161</v>
      </c>
      <c r="C10" s="72">
        <f t="shared" si="0"/>
        <v>1</v>
      </c>
      <c r="D10" s="77" t="s">
        <v>2</v>
      </c>
      <c r="E10" s="72">
        <f t="shared" si="1"/>
        <v>0</v>
      </c>
    </row>
    <row r="11" spans="1:5" ht="15">
      <c r="A11" s="73" t="s">
        <v>168</v>
      </c>
      <c r="B11" s="75" t="s">
        <v>161</v>
      </c>
      <c r="C11" s="72">
        <f t="shared" si="0"/>
        <v>1</v>
      </c>
      <c r="D11" s="77" t="s">
        <v>2</v>
      </c>
      <c r="E11" s="72">
        <f t="shared" si="1"/>
        <v>0</v>
      </c>
    </row>
    <row r="12" spans="1:5" ht="15">
      <c r="A12" s="79" t="s">
        <v>169</v>
      </c>
      <c r="B12" s="78"/>
      <c r="C12" s="72" t="s">
        <v>170</v>
      </c>
      <c r="D12" s="78"/>
      <c r="E12" s="72" t="s">
        <v>170</v>
      </c>
    </row>
    <row r="13" spans="1:5" ht="15">
      <c r="A13" s="73" t="s">
        <v>171</v>
      </c>
      <c r="B13" s="75" t="s">
        <v>161</v>
      </c>
      <c r="C13" s="72">
        <f t="shared" si="0"/>
        <v>1</v>
      </c>
      <c r="D13" s="77" t="s">
        <v>2</v>
      </c>
      <c r="E13" s="72">
        <f t="shared" si="1"/>
        <v>0</v>
      </c>
    </row>
    <row r="14" spans="1:5" ht="15">
      <c r="A14" s="73" t="s">
        <v>172</v>
      </c>
      <c r="B14" s="75" t="s">
        <v>161</v>
      </c>
      <c r="C14" s="72">
        <f t="shared" si="0"/>
        <v>1</v>
      </c>
      <c r="D14" s="77" t="s">
        <v>2</v>
      </c>
      <c r="E14" s="72">
        <f t="shared" si="1"/>
        <v>0</v>
      </c>
    </row>
    <row r="15" spans="1:5" ht="15">
      <c r="A15" s="73" t="s">
        <v>173</v>
      </c>
      <c r="B15" s="75" t="s">
        <v>161</v>
      </c>
      <c r="C15" s="72">
        <f t="shared" si="0"/>
        <v>1</v>
      </c>
      <c r="D15" s="77" t="s">
        <v>2</v>
      </c>
      <c r="E15" s="72">
        <f t="shared" si="1"/>
        <v>0</v>
      </c>
    </row>
    <row r="16" spans="1:5" ht="15">
      <c r="A16" s="73" t="s">
        <v>174</v>
      </c>
      <c r="B16" s="75" t="s">
        <v>161</v>
      </c>
      <c r="C16" s="72">
        <f t="shared" si="0"/>
        <v>1</v>
      </c>
      <c r="D16" s="77" t="s">
        <v>2</v>
      </c>
      <c r="E16" s="72">
        <f t="shared" si="1"/>
        <v>0</v>
      </c>
    </row>
    <row r="17" spans="1:5" ht="15">
      <c r="A17" s="73" t="s">
        <v>175</v>
      </c>
      <c r="B17" s="75" t="s">
        <v>161</v>
      </c>
      <c r="C17" s="72">
        <f t="shared" si="0"/>
        <v>1</v>
      </c>
      <c r="D17" s="77" t="s">
        <v>2</v>
      </c>
      <c r="E17" s="72">
        <f t="shared" si="1"/>
        <v>0</v>
      </c>
    </row>
    <row r="18" spans="1:5" ht="15">
      <c r="A18" s="73" t="s">
        <v>176</v>
      </c>
      <c r="B18" s="75" t="s">
        <v>161</v>
      </c>
      <c r="C18" s="72">
        <f t="shared" si="0"/>
        <v>1</v>
      </c>
      <c r="D18" s="77" t="s">
        <v>2</v>
      </c>
      <c r="E18" s="72">
        <f t="shared" si="1"/>
        <v>0</v>
      </c>
    </row>
    <row r="19" spans="1:5" ht="15">
      <c r="A19" s="79" t="s">
        <v>177</v>
      </c>
      <c r="B19" s="78"/>
      <c r="C19" s="72" t="s">
        <v>170</v>
      </c>
      <c r="D19" s="78"/>
      <c r="E19" s="72" t="s">
        <v>170</v>
      </c>
    </row>
    <row r="20" spans="1:5" ht="15">
      <c r="A20" s="73" t="s">
        <v>178</v>
      </c>
      <c r="B20" s="75" t="s">
        <v>161</v>
      </c>
      <c r="C20" s="72">
        <f t="shared" si="0"/>
        <v>1</v>
      </c>
      <c r="D20" s="77" t="s">
        <v>2</v>
      </c>
      <c r="E20" s="72">
        <f t="shared" si="1"/>
        <v>0</v>
      </c>
    </row>
    <row r="21" spans="1:5" ht="15">
      <c r="A21" s="73" t="s">
        <v>179</v>
      </c>
      <c r="B21" s="75" t="s">
        <v>161</v>
      </c>
      <c r="C21" s="72">
        <f t="shared" si="0"/>
        <v>1</v>
      </c>
      <c r="D21" s="77" t="s">
        <v>2</v>
      </c>
      <c r="E21" s="72">
        <f t="shared" si="1"/>
        <v>0</v>
      </c>
    </row>
    <row r="22" spans="1:5" ht="15">
      <c r="A22" s="73" t="s">
        <v>180</v>
      </c>
      <c r="B22" s="75" t="s">
        <v>161</v>
      </c>
      <c r="C22" s="72">
        <f t="shared" si="0"/>
        <v>1</v>
      </c>
      <c r="D22" s="77" t="s">
        <v>2</v>
      </c>
      <c r="E22" s="72">
        <f t="shared" si="1"/>
        <v>0</v>
      </c>
    </row>
    <row r="23" spans="1:5" ht="15">
      <c r="A23" s="73" t="s">
        <v>181</v>
      </c>
      <c r="B23" s="75" t="s">
        <v>161</v>
      </c>
      <c r="C23" s="72">
        <f t="shared" si="0"/>
        <v>1</v>
      </c>
      <c r="D23" s="77" t="s">
        <v>2</v>
      </c>
      <c r="E23" s="72">
        <f t="shared" si="1"/>
        <v>0</v>
      </c>
    </row>
    <row r="24" spans="1:5" ht="15">
      <c r="A24" s="73" t="s">
        <v>182</v>
      </c>
      <c r="B24" s="75" t="s">
        <v>161</v>
      </c>
      <c r="C24" s="72">
        <f t="shared" si="0"/>
        <v>1</v>
      </c>
      <c r="D24" s="77" t="s">
        <v>2</v>
      </c>
      <c r="E24" s="72">
        <f t="shared" si="1"/>
        <v>0</v>
      </c>
    </row>
    <row r="25" spans="1:5" ht="15">
      <c r="A25" s="73" t="s">
        <v>183</v>
      </c>
      <c r="B25" s="75" t="s">
        <v>161</v>
      </c>
      <c r="C25" s="72">
        <f t="shared" si="0"/>
        <v>1</v>
      </c>
      <c r="D25" s="77" t="s">
        <v>2</v>
      </c>
      <c r="E25" s="72">
        <f t="shared" si="1"/>
        <v>0</v>
      </c>
    </row>
    <row r="26" spans="1:5" ht="15">
      <c r="A26" s="73" t="s">
        <v>184</v>
      </c>
      <c r="B26" s="75" t="s">
        <v>161</v>
      </c>
      <c r="C26" s="72">
        <f t="shared" si="0"/>
        <v>1</v>
      </c>
      <c r="D26" s="77" t="s">
        <v>2</v>
      </c>
      <c r="E26" s="72">
        <f t="shared" si="1"/>
        <v>0</v>
      </c>
    </row>
    <row r="27" spans="1:5" ht="15">
      <c r="A27" s="73" t="s">
        <v>185</v>
      </c>
      <c r="B27" s="75" t="s">
        <v>161</v>
      </c>
      <c r="C27" s="72">
        <f t="shared" si="0"/>
        <v>1</v>
      </c>
      <c r="D27" s="77" t="s">
        <v>2</v>
      </c>
      <c r="E27" s="72">
        <f t="shared" si="1"/>
        <v>0</v>
      </c>
    </row>
    <row r="28" spans="1:5" ht="15">
      <c r="A28" s="73" t="s">
        <v>186</v>
      </c>
      <c r="B28" s="75" t="s">
        <v>161</v>
      </c>
      <c r="C28" s="72">
        <f t="shared" si="0"/>
        <v>1</v>
      </c>
      <c r="D28" s="77" t="s">
        <v>2</v>
      </c>
      <c r="E28" s="72">
        <f t="shared" si="1"/>
        <v>0</v>
      </c>
    </row>
    <row r="29" spans="1:5" ht="15">
      <c r="A29" s="73" t="s">
        <v>187</v>
      </c>
      <c r="B29" s="75" t="s">
        <v>161</v>
      </c>
      <c r="C29" s="72">
        <f t="shared" si="0"/>
        <v>1</v>
      </c>
      <c r="D29" s="77" t="s">
        <v>2</v>
      </c>
      <c r="E29" s="72">
        <f t="shared" si="1"/>
        <v>0</v>
      </c>
    </row>
    <row r="30" spans="1:5" ht="15">
      <c r="A30" s="73" t="s">
        <v>188</v>
      </c>
      <c r="B30" s="75" t="s">
        <v>161</v>
      </c>
      <c r="C30" s="72">
        <f t="shared" si="0"/>
        <v>1</v>
      </c>
      <c r="D30" s="77" t="s">
        <v>2</v>
      </c>
      <c r="E30" s="72">
        <f t="shared" si="1"/>
        <v>0</v>
      </c>
    </row>
    <row r="31" spans="1:5" ht="15">
      <c r="A31" s="73" t="s">
        <v>189</v>
      </c>
      <c r="B31" s="75" t="s">
        <v>161</v>
      </c>
      <c r="C31" s="72">
        <f t="shared" si="0"/>
        <v>1</v>
      </c>
      <c r="D31" s="77" t="s">
        <v>2</v>
      </c>
      <c r="E31" s="72">
        <f t="shared" si="1"/>
        <v>0</v>
      </c>
    </row>
    <row r="32" spans="1:5" ht="15">
      <c r="A32" s="73" t="s">
        <v>190</v>
      </c>
      <c r="B32" s="75" t="s">
        <v>161</v>
      </c>
      <c r="C32" s="72">
        <f t="shared" si="0"/>
        <v>1</v>
      </c>
      <c r="D32" s="77" t="s">
        <v>2</v>
      </c>
      <c r="E32" s="72">
        <f t="shared" si="1"/>
        <v>0</v>
      </c>
    </row>
    <row r="33" spans="1:5" ht="15">
      <c r="A33" s="73" t="s">
        <v>191</v>
      </c>
      <c r="B33" s="75" t="s">
        <v>161</v>
      </c>
      <c r="C33" s="72">
        <f t="shared" si="0"/>
        <v>1</v>
      </c>
      <c r="D33" s="77" t="s">
        <v>2</v>
      </c>
      <c r="E33" s="72">
        <f t="shared" si="1"/>
        <v>0</v>
      </c>
    </row>
    <row r="34" spans="1:5" ht="15">
      <c r="A34" s="73" t="s">
        <v>192</v>
      </c>
      <c r="B34" s="75" t="s">
        <v>161</v>
      </c>
      <c r="C34" s="72">
        <f t="shared" si="0"/>
        <v>1</v>
      </c>
      <c r="D34" s="77" t="s">
        <v>2</v>
      </c>
      <c r="E34" s="72">
        <f t="shared" si="1"/>
        <v>0</v>
      </c>
    </row>
    <row r="35" spans="1:5" ht="15">
      <c r="A35" s="73" t="s">
        <v>193</v>
      </c>
      <c r="B35" s="75" t="s">
        <v>161</v>
      </c>
      <c r="C35" s="72">
        <f t="shared" si="0"/>
        <v>1</v>
      </c>
      <c r="D35" s="77" t="s">
        <v>2</v>
      </c>
      <c r="E35" s="72">
        <f t="shared" si="1"/>
        <v>0</v>
      </c>
    </row>
    <row r="36" spans="1:5" ht="15">
      <c r="A36" s="73" t="s">
        <v>194</v>
      </c>
      <c r="B36" s="75" t="s">
        <v>161</v>
      </c>
      <c r="C36" s="72">
        <f t="shared" si="0"/>
        <v>1</v>
      </c>
      <c r="D36" s="77" t="s">
        <v>2</v>
      </c>
      <c r="E36" s="72">
        <f t="shared" si="1"/>
        <v>0</v>
      </c>
    </row>
    <row r="37" spans="1:5" ht="15">
      <c r="A37" s="73" t="s">
        <v>195</v>
      </c>
      <c r="B37" s="75" t="s">
        <v>161</v>
      </c>
      <c r="C37" s="72">
        <f t="shared" si="0"/>
        <v>1</v>
      </c>
      <c r="D37" s="77" t="s">
        <v>2</v>
      </c>
      <c r="E37" s="72">
        <f t="shared" si="1"/>
        <v>0</v>
      </c>
    </row>
    <row r="38" spans="1:5" ht="15">
      <c r="A38" s="73" t="s">
        <v>196</v>
      </c>
      <c r="B38" s="75" t="s">
        <v>161</v>
      </c>
      <c r="C38" s="72">
        <f t="shared" si="0"/>
        <v>1</v>
      </c>
      <c r="D38" s="77" t="s">
        <v>2</v>
      </c>
      <c r="E38" s="72">
        <f t="shared" si="1"/>
        <v>0</v>
      </c>
    </row>
    <row r="39" spans="1:5" ht="15">
      <c r="A39" s="73" t="s">
        <v>197</v>
      </c>
      <c r="B39" s="75" t="s">
        <v>161</v>
      </c>
      <c r="C39" s="72">
        <f t="shared" si="0"/>
        <v>1</v>
      </c>
      <c r="D39" s="77" t="s">
        <v>2</v>
      </c>
      <c r="E39" s="72">
        <f t="shared" si="1"/>
        <v>0</v>
      </c>
    </row>
    <row r="40" spans="1:5" ht="15">
      <c r="A40" s="73" t="s">
        <v>198</v>
      </c>
      <c r="B40" s="75" t="s">
        <v>161</v>
      </c>
      <c r="C40" s="72">
        <f t="shared" si="0"/>
        <v>1</v>
      </c>
      <c r="D40" s="77" t="s">
        <v>2</v>
      </c>
      <c r="E40" s="72">
        <f t="shared" si="1"/>
        <v>0</v>
      </c>
    </row>
    <row r="41" spans="1:5" ht="15">
      <c r="A41" s="73" t="s">
        <v>199</v>
      </c>
      <c r="B41" s="75" t="s">
        <v>161</v>
      </c>
      <c r="C41" s="72">
        <f t="shared" si="0"/>
        <v>1</v>
      </c>
      <c r="D41" s="77" t="s">
        <v>2</v>
      </c>
      <c r="E41" s="72">
        <f t="shared" si="1"/>
        <v>0</v>
      </c>
    </row>
    <row r="42" spans="1:5" ht="15">
      <c r="A42" s="73" t="s">
        <v>200</v>
      </c>
      <c r="B42" s="75" t="s">
        <v>161</v>
      </c>
      <c r="C42" s="72">
        <f t="shared" si="0"/>
        <v>1</v>
      </c>
      <c r="D42" s="77" t="s">
        <v>2</v>
      </c>
      <c r="E42" s="72">
        <f t="shared" si="1"/>
        <v>0</v>
      </c>
    </row>
    <row r="43" spans="1:5" ht="15">
      <c r="A43" s="73" t="s">
        <v>201</v>
      </c>
      <c r="B43" s="75" t="s">
        <v>161</v>
      </c>
      <c r="C43" s="72">
        <f t="shared" si="0"/>
        <v>1</v>
      </c>
      <c r="D43" s="77" t="s">
        <v>2</v>
      </c>
      <c r="E43" s="72">
        <f t="shared" si="1"/>
        <v>0</v>
      </c>
    </row>
    <row r="44" spans="1:5" ht="15">
      <c r="A44" s="73" t="s">
        <v>202</v>
      </c>
      <c r="B44" s="75" t="s">
        <v>161</v>
      </c>
      <c r="C44" s="72">
        <f t="shared" si="0"/>
        <v>1</v>
      </c>
      <c r="D44" s="77" t="s">
        <v>2</v>
      </c>
      <c r="E44" s="72">
        <f t="shared" si="1"/>
        <v>0</v>
      </c>
    </row>
    <row r="45" spans="1:5" ht="15">
      <c r="A45" s="73" t="s">
        <v>203</v>
      </c>
      <c r="B45" s="75" t="s">
        <v>161</v>
      </c>
      <c r="C45" s="72">
        <f t="shared" si="0"/>
        <v>1</v>
      </c>
      <c r="D45" s="77" t="s">
        <v>2</v>
      </c>
      <c r="E45" s="72">
        <f t="shared" si="1"/>
        <v>0</v>
      </c>
    </row>
    <row r="46" spans="1:5" ht="15">
      <c r="A46" s="79" t="s">
        <v>204</v>
      </c>
      <c r="B46" s="78"/>
      <c r="C46" s="72" t="s">
        <v>170</v>
      </c>
      <c r="D46" s="78"/>
      <c r="E46" s="72" t="s">
        <v>170</v>
      </c>
    </row>
    <row r="47" spans="1:5" ht="15">
      <c r="A47" s="73" t="s">
        <v>205</v>
      </c>
      <c r="B47" s="75" t="s">
        <v>161</v>
      </c>
      <c r="C47" s="72">
        <f t="shared" si="0"/>
        <v>1</v>
      </c>
      <c r="D47" s="77" t="s">
        <v>2</v>
      </c>
      <c r="E47" s="72">
        <f t="shared" si="1"/>
        <v>0</v>
      </c>
    </row>
    <row r="48" spans="1:5" ht="15">
      <c r="A48" s="73" t="s">
        <v>206</v>
      </c>
      <c r="B48" s="75" t="s">
        <v>161</v>
      </c>
      <c r="C48" s="72">
        <f t="shared" si="0"/>
        <v>1</v>
      </c>
      <c r="D48" s="77" t="s">
        <v>2</v>
      </c>
      <c r="E48" s="72">
        <f t="shared" si="1"/>
        <v>0</v>
      </c>
    </row>
    <row r="49" spans="1:5" ht="15">
      <c r="A49" s="73" t="s">
        <v>207</v>
      </c>
      <c r="B49" s="75" t="s">
        <v>161</v>
      </c>
      <c r="C49" s="72">
        <f t="shared" si="0"/>
        <v>1</v>
      </c>
      <c r="D49" s="77" t="s">
        <v>2</v>
      </c>
      <c r="E49" s="72">
        <f t="shared" si="1"/>
        <v>0</v>
      </c>
    </row>
    <row r="50" spans="1:5" ht="15">
      <c r="A50" s="73" t="s">
        <v>208</v>
      </c>
      <c r="B50" s="75" t="s">
        <v>161</v>
      </c>
      <c r="C50" s="72">
        <f t="shared" si="0"/>
        <v>1</v>
      </c>
      <c r="D50" s="77" t="s">
        <v>2</v>
      </c>
      <c r="E50" s="72">
        <f t="shared" si="1"/>
        <v>0</v>
      </c>
    </row>
    <row r="51" spans="1:5" ht="15">
      <c r="A51" s="73" t="s">
        <v>209</v>
      </c>
      <c r="B51" s="75" t="s">
        <v>161</v>
      </c>
      <c r="C51" s="72">
        <f t="shared" si="0"/>
        <v>1</v>
      </c>
      <c r="D51" s="77" t="s">
        <v>2</v>
      </c>
      <c r="E51" s="72">
        <f t="shared" si="1"/>
        <v>0</v>
      </c>
    </row>
    <row r="52" spans="1:5" ht="15">
      <c r="A52" s="73" t="s">
        <v>210</v>
      </c>
      <c r="B52" s="75" t="s">
        <v>161</v>
      </c>
      <c r="C52" s="72">
        <f t="shared" si="0"/>
        <v>1</v>
      </c>
      <c r="D52" s="77" t="s">
        <v>2</v>
      </c>
      <c r="E52" s="72">
        <f t="shared" si="1"/>
        <v>0</v>
      </c>
    </row>
    <row r="53" spans="1:5" ht="15">
      <c r="A53" s="73" t="s">
        <v>211</v>
      </c>
      <c r="B53" s="75" t="s">
        <v>161</v>
      </c>
      <c r="C53" s="72">
        <f t="shared" si="0"/>
        <v>1</v>
      </c>
      <c r="D53" s="77" t="s">
        <v>2</v>
      </c>
      <c r="E53" s="72">
        <f t="shared" si="1"/>
        <v>0</v>
      </c>
    </row>
    <row r="54" spans="1:5" ht="15">
      <c r="A54" s="73" t="s">
        <v>212</v>
      </c>
      <c r="B54" s="75" t="s">
        <v>161</v>
      </c>
      <c r="C54" s="72">
        <f t="shared" si="0"/>
        <v>1</v>
      </c>
      <c r="D54" s="77" t="s">
        <v>2</v>
      </c>
      <c r="E54" s="72">
        <f t="shared" si="1"/>
        <v>0</v>
      </c>
    </row>
    <row r="55" spans="1:5" ht="15">
      <c r="A55" s="73" t="s">
        <v>213</v>
      </c>
      <c r="B55" s="75" t="s">
        <v>161</v>
      </c>
      <c r="C55" s="72">
        <f t="shared" si="0"/>
        <v>1</v>
      </c>
      <c r="D55" s="77" t="s">
        <v>2</v>
      </c>
      <c r="E55" s="72">
        <f t="shared" si="1"/>
        <v>0</v>
      </c>
    </row>
    <row r="56" spans="1:5" ht="15">
      <c r="A56" s="73" t="s">
        <v>214</v>
      </c>
      <c r="B56" s="75" t="s">
        <v>161</v>
      </c>
      <c r="C56" s="72">
        <f t="shared" si="0"/>
        <v>1</v>
      </c>
      <c r="D56" s="77" t="s">
        <v>2</v>
      </c>
      <c r="E56" s="72">
        <f t="shared" si="1"/>
        <v>0</v>
      </c>
    </row>
    <row r="57" spans="1:5" ht="15">
      <c r="A57" s="73" t="s">
        <v>215</v>
      </c>
      <c r="B57" s="75" t="s">
        <v>161</v>
      </c>
      <c r="C57" s="72">
        <f t="shared" si="0"/>
        <v>1</v>
      </c>
      <c r="D57" s="77" t="s">
        <v>2</v>
      </c>
      <c r="E57" s="72">
        <f t="shared" si="1"/>
        <v>0</v>
      </c>
    </row>
    <row r="58" spans="1:5" ht="15">
      <c r="A58" s="73" t="s">
        <v>216</v>
      </c>
      <c r="B58" s="75" t="s">
        <v>161</v>
      </c>
      <c r="C58" s="72">
        <f t="shared" si="0"/>
        <v>1</v>
      </c>
      <c r="D58" s="77" t="s">
        <v>2</v>
      </c>
      <c r="E58" s="72">
        <f t="shared" si="1"/>
        <v>0</v>
      </c>
    </row>
    <row r="59" spans="1:5" ht="15">
      <c r="A59" s="73" t="s">
        <v>217</v>
      </c>
      <c r="B59" s="75" t="s">
        <v>161</v>
      </c>
      <c r="C59" s="72">
        <f t="shared" si="0"/>
        <v>1</v>
      </c>
      <c r="D59" s="77" t="s">
        <v>2</v>
      </c>
      <c r="E59" s="72">
        <f t="shared" si="1"/>
        <v>0</v>
      </c>
    </row>
    <row r="60" spans="1:5" ht="15">
      <c r="A60" s="73" t="s">
        <v>218</v>
      </c>
      <c r="B60" s="75" t="s">
        <v>161</v>
      </c>
      <c r="C60" s="72">
        <f t="shared" si="0"/>
        <v>1</v>
      </c>
      <c r="D60" s="77" t="s">
        <v>2</v>
      </c>
      <c r="E60" s="72">
        <f t="shared" si="1"/>
        <v>0</v>
      </c>
    </row>
    <row r="61" spans="1:5" ht="15">
      <c r="A61" s="73" t="s">
        <v>219</v>
      </c>
      <c r="B61" s="75" t="s">
        <v>161</v>
      </c>
      <c r="C61" s="72">
        <f t="shared" si="0"/>
        <v>1</v>
      </c>
      <c r="D61" s="77" t="s">
        <v>2</v>
      </c>
      <c r="E61" s="72">
        <f t="shared" si="1"/>
        <v>0</v>
      </c>
    </row>
    <row r="62" spans="1:5" ht="15">
      <c r="A62" s="79" t="s">
        <v>220</v>
      </c>
      <c r="B62" s="78" t="s">
        <v>170</v>
      </c>
      <c r="C62" s="72" t="s">
        <v>170</v>
      </c>
      <c r="D62" s="78" t="s">
        <v>170</v>
      </c>
      <c r="E62" s="72" t="s">
        <v>170</v>
      </c>
    </row>
    <row r="63" spans="1:5" ht="15">
      <c r="A63" s="73" t="s">
        <v>221</v>
      </c>
      <c r="B63" s="75" t="s">
        <v>161</v>
      </c>
      <c r="C63" s="72">
        <f t="shared" si="0"/>
        <v>1</v>
      </c>
      <c r="D63" s="77" t="s">
        <v>161</v>
      </c>
      <c r="E63" s="72">
        <f t="shared" si="1"/>
        <v>1</v>
      </c>
    </row>
    <row r="64" spans="1:5" ht="15">
      <c r="A64" s="79" t="s">
        <v>222</v>
      </c>
      <c r="B64" s="78"/>
      <c r="C64" s="72" t="s">
        <v>170</v>
      </c>
      <c r="D64" s="78"/>
      <c r="E64" s="72" t="s">
        <v>170</v>
      </c>
    </row>
    <row r="65" spans="1:5" ht="15">
      <c r="A65" s="73" t="s">
        <v>223</v>
      </c>
      <c r="B65" s="75" t="s">
        <v>161</v>
      </c>
      <c r="C65" s="72">
        <f t="shared" si="0"/>
        <v>1</v>
      </c>
      <c r="D65" s="77" t="s">
        <v>161</v>
      </c>
      <c r="E65" s="72">
        <f t="shared" si="1"/>
        <v>1</v>
      </c>
    </row>
    <row r="66" spans="1:5" ht="15">
      <c r="A66" s="73" t="s">
        <v>224</v>
      </c>
      <c r="B66" s="75" t="s">
        <v>161</v>
      </c>
      <c r="C66" s="72">
        <f t="shared" si="0"/>
        <v>1</v>
      </c>
      <c r="D66" s="77" t="s">
        <v>2</v>
      </c>
      <c r="E66" s="72">
        <f t="shared" si="1"/>
        <v>0</v>
      </c>
    </row>
    <row r="67" spans="1:5" ht="15">
      <c r="A67" s="79" t="s">
        <v>225</v>
      </c>
      <c r="B67" s="78"/>
      <c r="C67" s="72" t="s">
        <v>170</v>
      </c>
      <c r="D67" s="78"/>
      <c r="E67" s="72" t="s">
        <v>170</v>
      </c>
    </row>
    <row r="68" spans="1:5" ht="15">
      <c r="A68" s="73" t="s">
        <v>226</v>
      </c>
      <c r="B68" s="75" t="s">
        <v>161</v>
      </c>
      <c r="C68" s="72">
        <f aca="true" t="shared" si="2" ref="C68:C73">IF(B68="Yes",1,IF(B68="No",0))</f>
        <v>1</v>
      </c>
      <c r="D68" s="77" t="s">
        <v>161</v>
      </c>
      <c r="E68" s="72">
        <f aca="true" t="shared" si="3" ref="E68:E73">IF(D68="Yes",1,IF(D68="No",0))</f>
        <v>1</v>
      </c>
    </row>
    <row r="69" spans="1:5" ht="15">
      <c r="A69" s="73" t="s">
        <v>227</v>
      </c>
      <c r="B69" s="75" t="s">
        <v>161</v>
      </c>
      <c r="C69" s="72">
        <f t="shared" si="2"/>
        <v>1</v>
      </c>
      <c r="D69" s="77" t="s">
        <v>161</v>
      </c>
      <c r="E69" s="72">
        <f t="shared" si="3"/>
        <v>1</v>
      </c>
    </row>
    <row r="70" spans="1:5" ht="15">
      <c r="A70" s="79" t="s">
        <v>228</v>
      </c>
      <c r="B70" s="78"/>
      <c r="C70" s="72" t="s">
        <v>170</v>
      </c>
      <c r="D70" s="78"/>
      <c r="E70" s="72" t="s">
        <v>170</v>
      </c>
    </row>
    <row r="71" spans="1:5" ht="15">
      <c r="A71" s="73" t="s">
        <v>229</v>
      </c>
      <c r="B71" s="75" t="s">
        <v>161</v>
      </c>
      <c r="C71" s="72">
        <f t="shared" si="2"/>
        <v>1</v>
      </c>
      <c r="D71" s="77" t="s">
        <v>161</v>
      </c>
      <c r="E71" s="72">
        <f t="shared" si="3"/>
        <v>1</v>
      </c>
    </row>
    <row r="72" spans="1:5" ht="15">
      <c r="A72" s="73" t="s">
        <v>230</v>
      </c>
      <c r="B72" s="75" t="s">
        <v>161</v>
      </c>
      <c r="C72" s="72">
        <f t="shared" si="2"/>
        <v>1</v>
      </c>
      <c r="D72" s="77" t="s">
        <v>2</v>
      </c>
      <c r="E72" s="72">
        <f t="shared" si="3"/>
        <v>0</v>
      </c>
    </row>
    <row r="73" spans="1:5" ht="15">
      <c r="A73" s="73" t="s">
        <v>231</v>
      </c>
      <c r="B73" s="75" t="s">
        <v>161</v>
      </c>
      <c r="C73" s="72">
        <f t="shared" si="2"/>
        <v>1</v>
      </c>
      <c r="D73" s="77" t="s">
        <v>2</v>
      </c>
      <c r="E73" s="72">
        <f t="shared" si="3"/>
        <v>0</v>
      </c>
    </row>
    <row r="74" spans="1:5" ht="15.75">
      <c r="A74" s="80" t="s">
        <v>232</v>
      </c>
      <c r="B74" s="82">
        <f>SUM(C3:C73)</f>
        <v>64</v>
      </c>
      <c r="C74" s="72"/>
      <c r="D74" s="82">
        <f>SUM(E3:E73)</f>
        <v>5</v>
      </c>
      <c r="E74" s="7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cp:lastPrinted>2008-12-12T00:30:19Z</cp:lastPrinted>
  <dcterms:created xsi:type="dcterms:W3CDTF">2008-12-03T19:16:14Z</dcterms:created>
  <dcterms:modified xsi:type="dcterms:W3CDTF">2008-12-13T02:39:26Z</dcterms:modified>
  <cp:category/>
  <cp:version/>
  <cp:contentType/>
  <cp:contentStatus/>
</cp:coreProperties>
</file>