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30" windowHeight="6705" activeTab="0"/>
  </bookViews>
  <sheets>
    <sheet name="1.Home" sheetId="1" r:id="rId1"/>
    <sheet name="2.Introduction" sheetId="2" r:id="rId2"/>
    <sheet name="3.Input Page" sheetId="3" r:id="rId3"/>
    <sheet name="4.Executive Summary" sheetId="4" r:id="rId4"/>
    <sheet name="5.Projected Savings" sheetId="5" r:id="rId5"/>
    <sheet name="6.Assumptions&amp;References" sheetId="6" r:id="rId6"/>
  </sheets>
  <definedNames>
    <definedName name="Assump1">'6.Assumptions&amp;References'!$C$9</definedName>
    <definedName name="Assump10">'6.Assumptions&amp;References'!$C$41</definedName>
    <definedName name="Assump11">'6.Assumptions&amp;References'!#REF!</definedName>
    <definedName name="Assump2">'6.Assumptions&amp;References'!$C$11</definedName>
    <definedName name="Assump3">'6.Assumptions&amp;References'!$C$15</definedName>
    <definedName name="Assump4">'6.Assumptions&amp;References'!$C$18</definedName>
    <definedName name="Assump5">'6.Assumptions&amp;References'!$C$22</definedName>
    <definedName name="Assump6">'6.Assumptions&amp;References'!$C$25</definedName>
    <definedName name="Assump7">'6.Assumptions&amp;References'!$C$28</definedName>
    <definedName name="Assump8">'6.Assumptions&amp;References'!$C$36</definedName>
    <definedName name="Assump9">'6.Assumptions&amp;References'!$C$38</definedName>
    <definedName name="baseline_energy_cost">'3.Input Page'!$E$9</definedName>
    <definedName name="days_year">'3.Input Page'!$E$19</definedName>
    <definedName name="Electricity_inflation_assumption">'6.Assumptions&amp;References'!$C$38</definedName>
    <definedName name="energy_cost_assumption">'6.Assumptions&amp;References'!$C$9</definedName>
    <definedName name="energy_reduction_factor">'3.Input Page'!$E$20</definedName>
    <definedName name="ERF_assumption">'6.Assumptions&amp;References'!$C$11</definedName>
    <definedName name="hours_day">'3.Input Page'!$E$18</definedName>
    <definedName name="instal_time">'3.Input Page'!$E$22</definedName>
    <definedName name="labor_inflation_assumption">'6.Assumptions&amp;References'!$C$36</definedName>
    <definedName name="labour_cost">'3.Input Page'!$E$10</definedName>
    <definedName name="labour_cost_assumption">'6.Assumptions&amp;References'!$C$22</definedName>
    <definedName name="labour_time_assumption">'6.Assumptions&amp;References'!$C$25</definedName>
    <definedName name="No_Machines">'3.Input Page'!$E$16</definedName>
    <definedName name="Power_Usage">'3.Input Page'!$E$17</definedName>
    <definedName name="_xlnm.Print_Area" localSheetId="0">'1.Home'!$C$3:$K$50</definedName>
    <definedName name="_xlnm.Print_Area" localSheetId="1">'2.Introduction'!$C$5:$L$48</definedName>
    <definedName name="_xlnm.Print_Area" localSheetId="2">'3.Input Page'!$C$5:$N$22</definedName>
    <definedName name="_xlnm.Print_Area" localSheetId="3">'4.Executive Summary'!$C$5:$S$39</definedName>
    <definedName name="_xlnm.Print_Area" localSheetId="4">'5.Projected Savings'!$C$5:$J$37</definedName>
    <definedName name="_xlnm.Print_Area" localSheetId="5">'6.Assumptions&amp;References'!$C$5:$S$44</definedName>
    <definedName name="Risk_free_RR">'3.Input Page'!#REF!</definedName>
    <definedName name="ROT_assumption">'6.Assumptions&amp;References'!$C$28</definedName>
    <definedName name="Sensor_cost">'3.Input Page'!$E$21</definedName>
    <definedName name="sensor_cost_assumption">'6.Assumptions&amp;References'!$C$15</definedName>
    <definedName name="warranty_assumption">'6.Assumptions&amp;References'!$C$18</definedName>
    <definedName name="year1_energy_cost">'3.Input Page'!$F$9</definedName>
    <definedName name="year10_energy_cost">'3.Input Page'!#REF!</definedName>
    <definedName name="year11_energy_cost">'3.Input Page'!#REF!</definedName>
    <definedName name="year12_energy_cost">'3.Input Page'!$L$9</definedName>
    <definedName name="year13_energy_cost">'3.Input Page'!$M$9</definedName>
    <definedName name="year14_energy_cost">'3.Input Page'!$N$9</definedName>
    <definedName name="year15_energy_cost">'3.Input Page'!$O$9</definedName>
    <definedName name="year2_energy_cost">'3.Input Page'!$G$9</definedName>
    <definedName name="year3_energy_cost">'3.Input Page'!$H$9</definedName>
    <definedName name="year4_energy_cost">'3.Input Page'!$I$9</definedName>
    <definedName name="year5_energy_cost">'3.Input Page'!$J$9</definedName>
    <definedName name="year6_energy_cost">'3.Input Page'!#REF!</definedName>
    <definedName name="year7_energy_cost">'3.Input Page'!#REF!</definedName>
    <definedName name="year8_energy_cost">'3.Input Page'!$K$9</definedName>
    <definedName name="year9_energy_cost">'3.Input Page'!#REF!</definedName>
  </definedNames>
  <calcPr fullCalcOnLoad="1" iterate="1" iterateCount="100" iterateDelta="0.001"/>
</workbook>
</file>

<file path=xl/sharedStrings.xml><?xml version="1.0" encoding="utf-8"?>
<sst xmlns="http://schemas.openxmlformats.org/spreadsheetml/2006/main" count="166" uniqueCount="120">
  <si>
    <t>Operation Values</t>
  </si>
  <si>
    <t>3 year</t>
  </si>
  <si>
    <t>4 year</t>
  </si>
  <si>
    <t>5 year</t>
  </si>
  <si>
    <t>1 year</t>
  </si>
  <si>
    <t>2 year</t>
  </si>
  <si>
    <t xml:space="preserve">Electricity Inflation </t>
  </si>
  <si>
    <t>No. of Vending Machines</t>
  </si>
  <si>
    <t>Power Usage (kW)</t>
  </si>
  <si>
    <t>Days of use per Year</t>
  </si>
  <si>
    <t>Hours of use per Day</t>
  </si>
  <si>
    <t>Sensor Cost</t>
  </si>
  <si>
    <t>Installation Time (h)</t>
  </si>
  <si>
    <t>Cost of Electricity ($/kWh)</t>
  </si>
  <si>
    <t>Baseline</t>
  </si>
  <si>
    <t>Year 1</t>
  </si>
  <si>
    <t>Year 2</t>
  </si>
  <si>
    <t>Year 3</t>
  </si>
  <si>
    <t>Year 4</t>
  </si>
  <si>
    <t>Year 5</t>
  </si>
  <si>
    <t>Energy Reduction Factor</t>
  </si>
  <si>
    <t>Motion Sensor Controlled Vending Machines  - Assumptions &amp; References</t>
  </si>
  <si>
    <t>5 years</t>
  </si>
  <si>
    <t>Energy Reduction through using Motion Sensing Vending Machine</t>
  </si>
  <si>
    <t>179.00  -&gt; 200.48</t>
  </si>
  <si>
    <t>º Reduce the operating temperature of the machine if appropriate</t>
  </si>
  <si>
    <t>º Locate the machine away from heat sources in cooler areas</t>
  </si>
  <si>
    <t>Disclaimer:</t>
  </si>
  <si>
    <t>º Regularly clean coolant coils and ensure machine is properly maintained</t>
  </si>
  <si>
    <t>Energy Saving Alternatives:</t>
  </si>
  <si>
    <t>º Eliminate the use of vending machines in building if possible</t>
  </si>
  <si>
    <t>CO2 Emission Rate (kg / kWh)</t>
  </si>
  <si>
    <t>Welcome to Your ECM Calculator</t>
  </si>
  <si>
    <t>Last Modified by User:</t>
  </si>
  <si>
    <r>
      <rPr>
        <sz val="11"/>
        <color indexed="12"/>
        <rFont val="Calibri"/>
        <family val="2"/>
      </rPr>
      <t>For the most recent version of this ECM, and links to other useful analysis tools, please click here to go to</t>
    </r>
    <r>
      <rPr>
        <u val="single"/>
        <sz val="11"/>
        <color indexed="12"/>
        <rFont val="Calibri"/>
        <family val="2"/>
      </rPr>
      <t xml:space="preserve"> http://www.appropedia.org/Category:ECM</t>
    </r>
  </si>
  <si>
    <t>This template last modified on:</t>
  </si>
  <si>
    <r>
      <t xml:space="preserve">This spreadsheet consists of six sheets, or tabs, including this </t>
    </r>
    <r>
      <rPr>
        <b/>
        <sz val="11"/>
        <color indexed="8"/>
        <rFont val="Calibri"/>
        <family val="2"/>
      </rPr>
      <t>Home</t>
    </r>
    <r>
      <rPr>
        <sz val="11"/>
        <color indexed="8"/>
        <rFont val="Calibri"/>
        <family val="2"/>
      </rPr>
      <t xml:space="preserve"> sheet.  The </t>
    </r>
    <r>
      <rPr>
        <b/>
        <sz val="11"/>
        <color indexed="8"/>
        <rFont val="Calibri"/>
        <family val="2"/>
      </rPr>
      <t>Intro</t>
    </r>
    <r>
      <rPr>
        <sz val="11"/>
        <color indexed="8"/>
        <rFont val="Calibri"/>
        <family val="2"/>
      </rPr>
      <t xml:space="preserve"> sheet provides an overview of the ECM and an example.  On the </t>
    </r>
    <r>
      <rPr>
        <b/>
        <sz val="11"/>
        <color indexed="8"/>
        <rFont val="Calibri"/>
        <family val="2"/>
      </rPr>
      <t>Input</t>
    </r>
    <r>
      <rPr>
        <sz val="11"/>
        <color indexed="8"/>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indexed="8"/>
        <rFont val="Calibri"/>
        <family val="2"/>
      </rPr>
      <t xml:space="preserve"> sheet. The detailed economic and environmental analyses behind the executive summary results appear on the </t>
    </r>
    <r>
      <rPr>
        <b/>
        <sz val="11"/>
        <color indexed="8"/>
        <rFont val="Calibri"/>
        <family val="2"/>
      </rPr>
      <t>Savings Projection</t>
    </r>
    <r>
      <rPr>
        <sz val="11"/>
        <color indexed="8"/>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indexed="8"/>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</si>
  <si>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</si>
  <si>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</si>
  <si>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</si>
  <si>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</si>
  <si>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</si>
  <si>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Default Values</t>
  </si>
  <si>
    <t>purple</t>
  </si>
  <si>
    <t>Summary Charts</t>
  </si>
  <si>
    <t>blue</t>
  </si>
  <si>
    <t xml:space="preserve">Disclaimer:  </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</si>
  <si>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</si>
  <si>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</si>
  <si>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</si>
  <si>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click here to view the complete list of Assumptions.</t>
  </si>
  <si>
    <t>Continue with your analysis by proceeding to the Instructions.</t>
  </si>
  <si>
    <t>ECM033 - Vending machines</t>
  </si>
  <si>
    <t>Please refer to disclaimer on the Home tab.</t>
  </si>
  <si>
    <t>Please review the disclaimer on the Home tab.</t>
  </si>
  <si>
    <t>This template last modified:</t>
  </si>
  <si>
    <t>Assumptions &amp; References</t>
  </si>
  <si>
    <t>Variable name</t>
  </si>
  <si>
    <t>Inflation Rates</t>
  </si>
  <si>
    <t xml:space="preserve">Last modified by user: </t>
  </si>
  <si>
    <t>Assump7</t>
  </si>
  <si>
    <t>Projected Savings</t>
  </si>
  <si>
    <t>Last modified by user:</t>
  </si>
  <si>
    <r>
      <t xml:space="preserve">The risk free rates of return employed for discounting are 1 year - 0.0049, 2 year - 0.0206,  3 year - 0.0326, 4 year- 0.0369, 5 year- 0.0369.  The risk free rates of return for year 6 to year 14 was estimated using the trendline as shown on the right. T-bill or Canadian bond rates on Sept. 23 2009 from Bank of Canada.                        </t>
    </r>
  </si>
  <si>
    <t>Portions of this calculator are locked to prevent accidental edits. To unlock, enter password "greenit". To obtain the most recently verified version of this calculator please visit the link on the Home tab.</t>
  </si>
  <si>
    <t>Assump1</t>
  </si>
  <si>
    <t>Assump4</t>
  </si>
  <si>
    <t>Current annual energy cost ($/year)</t>
  </si>
  <si>
    <t>Current annual energy usage (kWh/year)</t>
  </si>
  <si>
    <t>Modified annual energy usage (kWh/year)</t>
  </si>
  <si>
    <t>Modified annual energy cost ($/year)</t>
  </si>
  <si>
    <t>Energy savings by adding motion sensor technology (kWh/year)</t>
  </si>
  <si>
    <t>Financial savings by adding motion sensor technology ($/year)</t>
  </si>
  <si>
    <t>Regular replacement cost at end of warrantied life ($/year)</t>
  </si>
  <si>
    <r>
      <t>Normal CO2</t>
    </r>
    <r>
      <rPr>
        <b/>
        <vertAlign val="subscript"/>
        <sz val="11"/>
        <color indexed="8"/>
        <rFont val="Calibri"/>
        <family val="2"/>
      </rPr>
      <t xml:space="preserve"> </t>
    </r>
    <r>
      <rPr>
        <b/>
        <sz val="11"/>
        <color indexed="8"/>
        <rFont val="Calibri"/>
        <family val="2"/>
      </rPr>
      <t>Emissions (kg)</t>
    </r>
  </si>
  <si>
    <t>Modified CO2 Emissions (kg)</t>
  </si>
  <si>
    <t>Annual CO2 Reduction (kg)</t>
  </si>
  <si>
    <t>Cumulative CO2 Reduction (kg)</t>
  </si>
  <si>
    <t>Internal rate of return (IRR)</t>
  </si>
  <si>
    <t>Net present value (NPV)</t>
  </si>
  <si>
    <t>Risk-free rate or return</t>
  </si>
  <si>
    <t>Annual net cash flow ($/year)</t>
  </si>
  <si>
    <t>Cumulative net cash flow ($)</t>
  </si>
  <si>
    <t>Annual savings ($/year)</t>
  </si>
  <si>
    <t>Annual capital cost ($/year)</t>
  </si>
  <si>
    <t>Discounted annual net cash flow ($/year)</t>
  </si>
  <si>
    <t>Discounted cumulative net cash flow ($)</t>
  </si>
  <si>
    <t>Estimated payback period (years)</t>
  </si>
  <si>
    <t>Assump10</t>
  </si>
  <si>
    <t>Annual CO2 savings (kg/year)</t>
  </si>
  <si>
    <t>Cumulative CO2 savings (kg)</t>
  </si>
  <si>
    <t>Static Example</t>
  </si>
  <si>
    <t>The following example is based on static values to produce representative results. Note that the results for your particular organization will vary, and it is recommended that you carry out your own analysis with this tool before making any decisions.</t>
  </si>
  <si>
    <t>Assump5</t>
  </si>
  <si>
    <t>Assump9</t>
  </si>
  <si>
    <t>Assump8</t>
  </si>
  <si>
    <t>Assump3</t>
  </si>
  <si>
    <t>Assump2</t>
  </si>
  <si>
    <t>Assump6</t>
  </si>
  <si>
    <t>Vending machine motion sensors</t>
  </si>
  <si>
    <t xml:space="preserve">The information provided her is solely for informational purposes. All information presented herein is intended to substitute for the advice, which may be provided to you  by a professional who is more equipped to make these calculations and assumptions. We, the students, are not to be held accountable for the accuracy or reliability of the data or calculations. For this reason, Queen's University and/or participants of the "GreenIT Project" cannot be held responsible for any mistakes in the data or calculations. </t>
  </si>
  <si>
    <t>5-year study period</t>
  </si>
  <si>
    <t>The following financial and environmental summaries and charts are produced from the inputs you entered for your organization:</t>
  </si>
  <si>
    <r>
      <t xml:space="preserve">$/kWh -- For the price of electricity, obtained from Energyshop.ca </t>
    </r>
    <r>
      <rPr>
        <b/>
        <sz val="11"/>
        <color indexed="8"/>
        <rFont val="Calibri"/>
        <family val="2"/>
      </rPr>
      <t>Energyshop Website:</t>
    </r>
    <r>
      <rPr>
        <sz val="11"/>
        <color indexed="8"/>
        <rFont val="Calibri"/>
        <family val="2"/>
      </rPr>
      <t xml:space="preserve"> (retrieved Feb 7, 2010) http://www.energyshop.com/es/prices/ON/eleON.cfm?ldc_id=348&amp; </t>
    </r>
  </si>
  <si>
    <r>
      <t xml:space="preserve">Energy Reduction Factor taken at 46% of total energy usage courtesy of Vending Miser, a company that specializes in the retrofitting of vending machines with their own sensors and control units.   The Vending Miser Sensing unit is the industry standard currently and quotes an ERF of 46%, if you find another company that quotes a different value feel free to replace it. </t>
    </r>
    <r>
      <rPr>
        <b/>
        <sz val="11"/>
        <color indexed="8"/>
        <rFont val="Calibri"/>
        <family val="2"/>
      </rPr>
      <t xml:space="preserve">Vending Miser Website:  </t>
    </r>
    <r>
      <rPr>
        <sz val="11"/>
        <color indexed="8"/>
        <rFont val="Calibri"/>
        <family val="2"/>
      </rPr>
      <t>( retrieved Feb 7, 2010) http://www.vendingmiserstore.com/p2150/usat_vending_miser_master_unit_model_vm150.php</t>
    </r>
  </si>
  <si>
    <r>
      <t xml:space="preserve">Cost of the sensors courtesy of Vending Miser: USAT Vending Miser Master Unit Model VM150 costing $179.00 to $200.48 depending on model and options. </t>
    </r>
    <r>
      <rPr>
        <b/>
        <sz val="11"/>
        <color indexed="8"/>
        <rFont val="Calibri"/>
        <family val="2"/>
      </rPr>
      <t xml:space="preserve">Vending Miser Website: </t>
    </r>
    <r>
      <rPr>
        <sz val="11"/>
        <color indexed="8"/>
        <rFont val="Calibri"/>
        <family val="2"/>
      </rPr>
      <t>( retrieved Feb 7, 2010) http://www.vendingmiserstore.com/p2150/usat_vending_miser_master_unit_model_vm150.php</t>
    </r>
  </si>
  <si>
    <r>
      <t xml:space="preserve">Installation cost per hour assuming the person installing the sensor requires special skills and has been trained (higher hourly rate)                                                                                                                                 </t>
    </r>
    <r>
      <rPr>
        <b/>
        <sz val="11"/>
        <color indexed="8"/>
        <rFont val="Calibri"/>
        <family val="2"/>
      </rPr>
      <t xml:space="preserve">Reference: </t>
    </r>
    <r>
      <rPr>
        <sz val="11"/>
        <color indexed="8"/>
        <rFont val="Calibri"/>
        <family val="2"/>
      </rPr>
      <t xml:space="preserve"> ( retrieved Feb 7, 2010) http://www.hrsdc.gc.ca/eng/labour/employment_standards/contracts/schedule/ontario/toronto_zone/schedule.shtml</t>
    </r>
  </si>
  <si>
    <r>
      <t xml:space="preserve">Assuming 0.5 hours of labour required to install the sensing equipment in total.  Most likely less than one hour based on the manufacturer's statement that it is easy to install with very few tools required. </t>
    </r>
    <r>
      <rPr>
        <b/>
        <sz val="11"/>
        <color indexed="8"/>
        <rFont val="Calibri"/>
        <family val="2"/>
      </rPr>
      <t xml:space="preserve">Manufacturer Website:  </t>
    </r>
    <r>
      <rPr>
        <sz val="11"/>
        <color indexed="8"/>
        <rFont val="Calibri"/>
        <family val="2"/>
      </rPr>
      <t>( retrieved Feb 7, 2010) http://www.vendingmiserstore.com/p2150/usat_vending_miser_master_unit_model_vm150.php</t>
    </r>
  </si>
  <si>
    <r>
      <rPr>
        <b/>
        <sz val="11"/>
        <color indexed="8"/>
        <rFont val="Calibri"/>
        <family val="2"/>
      </rPr>
      <t>Bank of Canada's Website:</t>
    </r>
    <r>
      <rPr>
        <sz val="11"/>
        <color indexed="8"/>
        <rFont val="Calibri"/>
        <family val="2"/>
      </rPr>
      <t xml:space="preserve"> ( retrieved Feb 7, 2010) www.bankofcanada.ca/en/rates/bonds.html</t>
    </r>
  </si>
  <si>
    <r>
      <t xml:space="preserve">Average labour inflation rate from 2000 to 2010 in Ontario. </t>
    </r>
    <r>
      <rPr>
        <b/>
        <sz val="11"/>
        <color indexed="8"/>
        <rFont val="Calibri"/>
        <family val="2"/>
      </rPr>
      <t>Website:</t>
    </r>
    <r>
      <rPr>
        <sz val="11"/>
        <color indexed="8"/>
        <rFont val="Calibri"/>
        <family val="2"/>
      </rPr>
      <t xml:space="preserve"> ( retrieved Feb 7, 2010) www.rateinflation.com/inflation-rate/canada-historical-inflation-rate.php?form=canir</t>
    </r>
  </si>
  <si>
    <r>
      <t xml:space="preserve">Average electricity inflation rate from 2000 to 2010 in Ontario. </t>
    </r>
    <r>
      <rPr>
        <b/>
        <sz val="11"/>
        <color indexed="8"/>
        <rFont val="Calibri"/>
        <family val="2"/>
      </rPr>
      <t>Website:</t>
    </r>
    <r>
      <rPr>
        <sz val="11"/>
        <color indexed="8"/>
        <rFont val="Calibri"/>
        <family val="2"/>
      </rPr>
      <t xml:space="preserve">  ( retrieved Feb 7, 2010)  http://www.bankofcanada.ca/en/inflation/index.html</t>
    </r>
  </si>
  <si>
    <r>
      <t xml:space="preserve">Sensors are assumed to need replacement or service sometime within year 6, based on the manufacturers 5 year warranty. The replacements are one time costs and can be removed if the company chooses not to replace them.  The multiple replacements were shown to display the accumulated savings that can be obtained over a long period. </t>
    </r>
    <r>
      <rPr>
        <b/>
        <sz val="11"/>
        <color indexed="8"/>
        <rFont val="Calibri"/>
        <family val="2"/>
      </rPr>
      <t xml:space="preserve">Vending Miser Website: </t>
    </r>
    <r>
      <rPr>
        <sz val="11"/>
        <color indexed="8"/>
        <rFont val="Calibri"/>
        <family val="2"/>
      </rPr>
      <t>( retrieved Feb 7, 2010) http://www.vendingmiserstore.com/p2150/usat_vending_miser_master_unit_model_vm150.php</t>
    </r>
  </si>
  <si>
    <t>Enter the inputs for this calculation are entered below. The period of 5 years is used to consider one complete warrantied lifecycle of a motion sensor system for vending machines to have a representative appreciation for the device over a reasonable operating period. Inflation factors are included for costs of both electricity and labour, which are used to extrapolate costs for each into the future. Power consumption and operating time are required to determine annual energy requirements, while sensor cost and installation time are used in determining fixed-costs associated with the motion sensor installations.</t>
  </si>
  <si>
    <t>Labour Cost ($/h)</t>
  </si>
  <si>
    <t>Labour Inflation</t>
  </si>
  <si>
    <t>º Remove light bulbs or replace current light bulb with more energy efficient device (i.e.. CFL )</t>
  </si>
  <si>
    <t>º Attempt to use an alternative other than vending machines (i.e.. Bring your own water)</t>
  </si>
  <si>
    <r>
      <t>kg C02/kWh -- Approximate amount of CO</t>
    </r>
    <r>
      <rPr>
        <vertAlign val="subscript"/>
        <sz val="11"/>
        <color indexed="8"/>
        <rFont val="Calibri"/>
        <family val="2"/>
      </rPr>
      <t>2</t>
    </r>
    <r>
      <rPr>
        <sz val="11"/>
        <color indexed="8"/>
        <rFont val="Calibri"/>
        <family val="2"/>
      </rPr>
      <t xml:space="preserve"> emitted to produce 1 kWh of electricity in Ontario. This was calculated by determining the carbon dioxide emissions per fuel source on page two of the document and using these values for the Ontario supply mix provided by the Ontario Power Authority. </t>
    </r>
    <r>
      <rPr>
        <b/>
        <sz val="11"/>
        <color indexed="8"/>
        <rFont val="Calibri"/>
        <family val="2"/>
      </rPr>
      <t xml:space="preserve">Website: </t>
    </r>
    <r>
      <rPr>
        <sz val="11"/>
        <color indexed="8"/>
        <rFont val="Calibri"/>
        <family val="2"/>
      </rPr>
      <t>( retrieved Feb 7, 2010)</t>
    </r>
    <r>
      <rPr>
        <b/>
        <sz val="11"/>
        <color indexed="8"/>
        <rFont val="Calibri"/>
        <family val="2"/>
      </rPr>
      <t xml:space="preserve"> </t>
    </r>
    <r>
      <rPr>
        <sz val="11"/>
        <color indexed="8"/>
        <rFont val="Calibri"/>
        <family val="2"/>
      </rPr>
      <t>ttp://www.eia.doe.gov/cneaf/electricity/page/co2_report/co2emiss.pdf  http://www.powerauthority.on.ca/Report_Static/1139.htm</t>
    </r>
  </si>
  <si>
    <t>Currently, your organization uses 6 vending machines to service its customers, operating 24 hours per day, 365 days per year. By installing motion sensing equipment to reduce power consumption by shutting down lights and compressors when customers are not present, profits of $1520 can be realized within the first five years, accounting for the initial investment of $1293. This translates to a 5-year IRR of 46.4% and a payback period of 1.6 years.</t>
  </si>
  <si>
    <r>
      <t>Vending machines are an everpresent novelty in many establishments and a simple example of how energy saving techniques can be applied with significant impact to energy costs and annual CO</t>
    </r>
    <r>
      <rPr>
        <vertAlign val="subscript"/>
        <sz val="11"/>
        <color indexed="8"/>
        <rFont val="Calibri"/>
        <family val="2"/>
      </rPr>
      <t>2</t>
    </r>
    <r>
      <rPr>
        <sz val="11"/>
        <color indexed="8"/>
        <rFont val="Calibri"/>
        <family val="2"/>
      </rPr>
      <t xml:space="preserve"> output. Here we explore the economic and environmental viability of using a motion sensor unit to control the operation of a vending machine such that it remains on stand-by mode while not in use. When motion is sensed (that is, a potential customer approaches the vending machine), the controller turns on the machine's light and compressor to be ready for a sale. The lights and compressor (optional) are then then turned off after a predefined period of inactivity, typically 15 minutes. Quality of vendable goods it maintained by a microcontroller in the system that powers up the machine every 2 hours to maintain defined operating temperatures. This calculator tool allows you to input your particular operating conditions and explore the affect this type of system would have on your organization.</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</si>
</sst>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
    <numFmt numFmtId="167" formatCode="[$-409]dddd\,\ mmmm\ dd\,\ yyyy"/>
    <numFmt numFmtId="168" formatCode="[$-409]h:mm:ss\ AM/PM"/>
    <numFmt numFmtId="169" formatCode="&quot;$&quot;#,##0.0"/>
    <numFmt numFmtId="170" formatCode="&quot;$&quot;#,##0"/>
    <numFmt numFmtId="171" formatCode="_(* #,##0.0_);_(* \(#,##0.0\);_(* &quot;-&quot;??_);_(@_)"/>
    <numFmt numFmtId="172" formatCode="_(* #,##0_);_(* \(#,##0\);_(* &quot;-&quot;??_);_(@_)"/>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
    <numFmt numFmtId="181" formatCode="&quot;$&quot;#,##0.000_);[Red]\(&quot;$&quot;#,##0.000\)"/>
  </numFmts>
  <fonts count="60">
    <font>
      <sz val="11"/>
      <color indexed="8"/>
      <name val="Calibri"/>
      <family val="2"/>
    </font>
    <font>
      <sz val="10"/>
      <color indexed="8"/>
      <name val="Calibri"/>
      <family val="2"/>
    </font>
    <font>
      <sz val="12"/>
      <color indexed="8"/>
      <name val="Calibri"/>
      <family val="2"/>
    </font>
    <font>
      <b/>
      <sz val="10"/>
      <color indexed="8"/>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b/>
      <u val="single"/>
      <sz val="11"/>
      <color indexed="8"/>
      <name val="Calibri"/>
      <family val="2"/>
    </font>
    <font>
      <sz val="8"/>
      <name val="Verdana"/>
      <family val="2"/>
    </font>
    <font>
      <b/>
      <vertAlign val="subscript"/>
      <sz val="11"/>
      <color indexed="8"/>
      <name val="Calibri"/>
      <family val="2"/>
    </font>
    <font>
      <vertAlign val="subscript"/>
      <sz val="11"/>
      <color indexed="8"/>
      <name val="Calibri"/>
      <family val="2"/>
    </font>
    <font>
      <b/>
      <sz val="14"/>
      <name val="Calibri"/>
      <family val="2"/>
    </font>
    <font>
      <b/>
      <sz val="14"/>
      <color indexed="8"/>
      <name val="Calibri"/>
      <family val="2"/>
    </font>
    <font>
      <u val="single"/>
      <sz val="11"/>
      <color indexed="12"/>
      <name val="Calibri"/>
      <family val="2"/>
    </font>
    <font>
      <i/>
      <sz val="11"/>
      <color indexed="8"/>
      <name val="Calibri"/>
      <family val="2"/>
    </font>
    <font>
      <sz val="11"/>
      <color indexed="12"/>
      <name val="Calibri"/>
      <family val="2"/>
    </font>
    <font>
      <i/>
      <sz val="12"/>
      <color indexed="8"/>
      <name val="Calibri"/>
      <family val="2"/>
    </font>
    <font>
      <i/>
      <sz val="10"/>
      <color indexed="8"/>
      <name val="Calibri"/>
      <family val="2"/>
    </font>
    <font>
      <i/>
      <sz val="9"/>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62"/>
      <name val="Calibri"/>
      <family val="2"/>
    </font>
    <font>
      <b/>
      <sz val="13"/>
      <color indexed="62"/>
      <name val="Calibri"/>
      <family val="2"/>
    </font>
    <font>
      <b/>
      <sz val="11"/>
      <color indexed="62"/>
      <name val="Calibri"/>
      <family val="2"/>
    </font>
    <font>
      <u val="single"/>
      <sz val="9.35"/>
      <color indexed="12"/>
      <name val="Calibri"/>
      <family val="2"/>
    </font>
    <font>
      <sz val="11"/>
      <color indexed="52"/>
      <name val="Calibri"/>
      <family val="2"/>
    </font>
    <font>
      <sz val="11"/>
      <color indexed="60"/>
      <name val="Calibri"/>
      <family val="2"/>
    </font>
    <font>
      <b/>
      <sz val="18"/>
      <color indexed="62"/>
      <name val="Cambria"/>
      <family val="2"/>
    </font>
    <font>
      <sz val="11"/>
      <color indexed="10"/>
      <name val="Calibri"/>
      <family val="2"/>
    </font>
    <font>
      <sz val="11"/>
      <name val="Calibri"/>
      <family val="2"/>
    </font>
    <font>
      <sz val="14"/>
      <color indexed="8"/>
      <name val="Calibri"/>
      <family val="2"/>
    </font>
    <font>
      <sz val="18"/>
      <color indexed="8"/>
      <name val="Calibri"/>
      <family val="2"/>
    </font>
    <font>
      <sz val="16"/>
      <color indexed="8"/>
      <name val="Calibri"/>
      <family val="2"/>
    </font>
    <font>
      <b/>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sz val="11"/>
      <color rgb="FFFA7D00"/>
      <name val="Calibri"/>
      <family val="2"/>
    </font>
    <font>
      <sz val="11"/>
      <color rgb="FF9C6500"/>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8"/>
      <color theme="1"/>
      <name val="Calibri"/>
      <family val="2"/>
    </font>
    <font>
      <sz val="14"/>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right style="medium"/>
      <top style="medium"/>
      <bottom style="thin"/>
    </border>
    <border>
      <left/>
      <right style="medium"/>
      <top style="thin"/>
      <bottom style="medium"/>
    </border>
    <border>
      <left/>
      <right style="medium"/>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thin"/>
      <bottom>
        <color indexed="63"/>
      </bottom>
    </border>
    <border>
      <left style="medium"/>
      <right style="medium"/>
      <top>
        <color indexed="63"/>
      </top>
      <bottom style="thin"/>
    </border>
    <border>
      <left style="thin"/>
      <right style="thin"/>
      <top style="thin"/>
      <bottom style="thin"/>
    </border>
    <border>
      <left style="medium"/>
      <right style="medium"/>
      <top style="medium"/>
      <bottom/>
    </border>
    <border>
      <left style="medium"/>
      <right>
        <color indexed="63"/>
      </right>
      <top style="medium"/>
      <bottom style="thin"/>
    </border>
    <border>
      <left style="medium"/>
      <right style="thin"/>
      <top style="medium"/>
      <bottom style="thin"/>
    </border>
    <border>
      <left style="medium"/>
      <right>
        <color indexed="63"/>
      </right>
      <top style="thin"/>
      <bottom>
        <color indexed="63"/>
      </bottom>
    </border>
    <border>
      <left style="medium"/>
      <right style="thin"/>
      <top style="thin"/>
      <bottom style="mediu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top style="thin"/>
      <bottom style="medium"/>
    </border>
    <border>
      <left style="medium"/>
      <right style="thin"/>
      <top style="medium"/>
      <bottom>
        <color indexed="63"/>
      </bottom>
    </border>
    <border>
      <left style="thin"/>
      <right style="thin"/>
      <top style="medium"/>
      <bottom>
        <color indexed="63"/>
      </bottom>
    </border>
    <border>
      <left/>
      <right style="thin"/>
      <top style="thin"/>
      <bottom style="thin"/>
    </border>
    <border>
      <left style="thin"/>
      <right/>
      <top style="thin"/>
      <bottom style="thin"/>
    </border>
    <border>
      <left/>
      <right/>
      <top style="thin"/>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right/>
      <top style="thin"/>
      <bottom style="medium"/>
    </border>
    <border>
      <left>
        <color indexed="63"/>
      </left>
      <right style="thin"/>
      <top style="thin"/>
      <bottom style="medium"/>
    </border>
    <border>
      <left/>
      <right style="thin"/>
      <top style="medium"/>
      <bottom/>
    </border>
    <border>
      <left/>
      <right style="thin"/>
      <top/>
      <bottom/>
    </border>
    <border>
      <left/>
      <right style="thin"/>
      <top/>
      <bottom style="medium"/>
    </border>
    <border>
      <left style="thin"/>
      <right/>
      <top style="medium"/>
      <bottom/>
    </border>
    <border>
      <left/>
      <right/>
      <top style="medium"/>
      <bottom style="thin"/>
    </border>
    <border>
      <left style="thin"/>
      <right/>
      <top/>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style="medium"/>
      <top style="medium"/>
      <bottom>
        <color indexed="63"/>
      </bottom>
    </border>
    <border>
      <left/>
      <right/>
      <top style="thin"/>
      <bottom/>
    </border>
    <border>
      <left/>
      <right style="medium"/>
      <top style="thin"/>
      <bottom/>
    </border>
    <border>
      <left style="thin"/>
      <right>
        <color indexed="63"/>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 fillId="30" borderId="6"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39" fillId="0" borderId="0">
      <alignment/>
      <protection/>
    </xf>
    <xf numFmtId="0" fontId="0" fillId="32" borderId="8" applyNumberFormat="0" applyFont="0" applyAlignment="0" applyProtection="0"/>
    <xf numFmtId="0" fontId="6" fillId="33"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451">
    <xf numFmtId="0" fontId="0" fillId="0" borderId="0" xfId="0" applyAlignment="1">
      <alignment/>
    </xf>
    <xf numFmtId="0" fontId="39" fillId="34" borderId="0" xfId="58" applyFill="1" applyProtection="1">
      <alignment/>
      <protection/>
    </xf>
    <xf numFmtId="0" fontId="39" fillId="0" borderId="11" xfId="58" applyFill="1" applyBorder="1" applyProtection="1">
      <alignment/>
      <protection/>
    </xf>
    <xf numFmtId="0" fontId="39" fillId="0" borderId="12" xfId="58" applyFill="1" applyBorder="1" applyProtection="1">
      <alignment/>
      <protection/>
    </xf>
    <xf numFmtId="0" fontId="39" fillId="0" borderId="13" xfId="58" applyFill="1" applyBorder="1" applyProtection="1">
      <alignment/>
      <protection/>
    </xf>
    <xf numFmtId="0" fontId="39" fillId="0" borderId="14" xfId="58" applyFill="1" applyBorder="1" applyProtection="1">
      <alignment/>
      <protection/>
    </xf>
    <xf numFmtId="0" fontId="39" fillId="0" borderId="15" xfId="58" applyFill="1" applyBorder="1" applyProtection="1">
      <alignment/>
      <protection/>
    </xf>
    <xf numFmtId="0" fontId="39" fillId="0" borderId="0" xfId="58" applyFill="1" applyBorder="1" applyAlignment="1" applyProtection="1">
      <alignment/>
      <protection/>
    </xf>
    <xf numFmtId="0" fontId="39" fillId="0" borderId="0" xfId="58" applyFill="1" applyBorder="1" applyProtection="1">
      <alignment/>
      <protection/>
    </xf>
    <xf numFmtId="0" fontId="56" fillId="0" borderId="0" xfId="58" applyFont="1" applyFill="1" applyBorder="1" applyAlignment="1" applyProtection="1">
      <alignment horizontal="right"/>
      <protection/>
    </xf>
    <xf numFmtId="14" fontId="56" fillId="0" borderId="0" xfId="58" applyNumberFormat="1" applyFont="1" applyFill="1" applyBorder="1" applyAlignment="1" applyProtection="1">
      <alignment horizontal="left"/>
      <protection/>
    </xf>
    <xf numFmtId="0" fontId="56" fillId="0" borderId="0" xfId="58" applyFont="1" applyFill="1" applyBorder="1" applyAlignment="1" applyProtection="1">
      <alignment horizontal="left"/>
      <protection/>
    </xf>
    <xf numFmtId="0" fontId="50" fillId="0" borderId="0" xfId="54" applyFill="1" applyBorder="1" applyAlignment="1" applyProtection="1">
      <alignment/>
      <protection/>
    </xf>
    <xf numFmtId="0" fontId="34" fillId="34" borderId="0" xfId="58" applyFont="1" applyFill="1" applyProtection="1">
      <alignment/>
      <protection/>
    </xf>
    <xf numFmtId="0" fontId="39" fillId="34" borderId="14" xfId="58" applyFill="1" applyBorder="1" applyProtection="1">
      <alignment/>
      <protection/>
    </xf>
    <xf numFmtId="0" fontId="39" fillId="0" borderId="16" xfId="58" applyFill="1" applyBorder="1" applyProtection="1">
      <alignment/>
      <protection/>
    </xf>
    <xf numFmtId="0" fontId="39" fillId="0" borderId="17" xfId="58" applyFill="1" applyBorder="1" applyProtection="1">
      <alignment/>
      <protection/>
    </xf>
    <xf numFmtId="0" fontId="39" fillId="34" borderId="17" xfId="58" applyFill="1" applyBorder="1" applyProtection="1">
      <alignment/>
      <protection/>
    </xf>
    <xf numFmtId="0" fontId="39" fillId="34" borderId="18" xfId="58" applyFill="1" applyBorder="1" applyProtection="1">
      <alignment/>
      <protection/>
    </xf>
    <xf numFmtId="0" fontId="39" fillId="0" borderId="0" xfId="58" applyProtection="1">
      <alignment/>
      <protection/>
    </xf>
    <xf numFmtId="0" fontId="39" fillId="0" borderId="15" xfId="58" applyBorder="1" applyProtection="1">
      <alignment/>
      <protection/>
    </xf>
    <xf numFmtId="0" fontId="49" fillId="0" borderId="19" xfId="53" applyFill="1" applyBorder="1" applyAlignment="1" applyProtection="1">
      <alignment horizontal="center"/>
      <protection/>
    </xf>
    <xf numFmtId="0" fontId="49" fillId="0" borderId="20" xfId="53" applyFill="1" applyBorder="1" applyAlignment="1" applyProtection="1">
      <alignment horizontal="center"/>
      <protection/>
    </xf>
    <xf numFmtId="0" fontId="49" fillId="0" borderId="21" xfId="53" applyFill="1" applyBorder="1" applyAlignment="1" applyProtection="1">
      <alignment horizontal="center"/>
      <protection/>
    </xf>
    <xf numFmtId="9" fontId="0" fillId="11" borderId="22" xfId="0" applyNumberFormat="1" applyFill="1" applyBorder="1" applyAlignment="1" applyProtection="1">
      <alignment/>
      <protection locked="0"/>
    </xf>
    <xf numFmtId="9" fontId="0" fillId="11" borderId="23" xfId="0" applyNumberFormat="1" applyFill="1" applyBorder="1" applyAlignment="1" applyProtection="1">
      <alignment/>
      <protection locked="0"/>
    </xf>
    <xf numFmtId="0" fontId="0" fillId="19" borderId="22" xfId="0" applyFont="1" applyFill="1" applyBorder="1" applyAlignment="1" applyProtection="1">
      <alignment/>
      <protection locked="0"/>
    </xf>
    <xf numFmtId="0" fontId="0" fillId="19" borderId="24" xfId="0" applyFont="1" applyFill="1" applyBorder="1" applyAlignment="1" applyProtection="1">
      <alignment/>
      <protection locked="0"/>
    </xf>
    <xf numFmtId="0" fontId="0" fillId="11" borderId="24" xfId="0" applyFont="1" applyFill="1" applyBorder="1" applyAlignment="1" applyProtection="1">
      <alignment/>
      <protection locked="0"/>
    </xf>
    <xf numFmtId="9" fontId="0" fillId="11" borderId="24" xfId="0" applyNumberFormat="1" applyFont="1" applyFill="1" applyBorder="1" applyAlignment="1" applyProtection="1">
      <alignment/>
      <protection locked="0"/>
    </xf>
    <xf numFmtId="164" fontId="0" fillId="19" borderId="24" xfId="0" applyNumberFormat="1" applyFont="1" applyFill="1" applyBorder="1" applyAlignment="1" applyProtection="1">
      <alignment/>
      <protection locked="0"/>
    </xf>
    <xf numFmtId="0" fontId="0" fillId="34" borderId="0" xfId="0" applyFill="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7" fillId="0" borderId="25" xfId="0" applyFont="1" applyFill="1" applyBorder="1" applyAlignment="1" applyProtection="1">
      <alignment/>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7" fillId="0" borderId="22" xfId="0" applyFont="1" applyBorder="1" applyAlignment="1" applyProtection="1">
      <alignment/>
      <protection/>
    </xf>
    <xf numFmtId="166" fontId="0" fillId="0" borderId="29" xfId="0" applyNumberFormat="1" applyFill="1" applyBorder="1" applyAlignment="1" applyProtection="1">
      <alignment/>
      <protection/>
    </xf>
    <xf numFmtId="166" fontId="0" fillId="0" borderId="30" xfId="0" applyNumberFormat="1" applyFill="1" applyBorder="1" applyAlignment="1" applyProtection="1">
      <alignment/>
      <protection/>
    </xf>
    <xf numFmtId="0" fontId="7" fillId="0" borderId="23" xfId="0" applyFont="1" applyBorder="1" applyAlignment="1" applyProtection="1">
      <alignment/>
      <protection/>
    </xf>
    <xf numFmtId="164" fontId="0" fillId="0" borderId="31" xfId="0" applyNumberFormat="1" applyFill="1" applyBorder="1" applyAlignment="1" applyProtection="1">
      <alignment/>
      <protection/>
    </xf>
    <xf numFmtId="164" fontId="0" fillId="0" borderId="32" xfId="0" applyNumberFormat="1" applyFill="1" applyBorder="1" applyAlignment="1" applyProtection="1">
      <alignment/>
      <protection/>
    </xf>
    <xf numFmtId="0" fontId="7" fillId="0" borderId="0" xfId="0" applyFont="1" applyFill="1" applyBorder="1" applyAlignment="1" applyProtection="1">
      <alignment/>
      <protection/>
    </xf>
    <xf numFmtId="164" fontId="0" fillId="0" borderId="0" xfId="0" applyNumberFormat="1" applyFont="1" applyFill="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Alignment="1" applyProtection="1">
      <alignment/>
      <protection/>
    </xf>
    <xf numFmtId="0" fontId="0" fillId="0" borderId="14" xfId="0" applyFont="1" applyFill="1" applyBorder="1" applyAlignment="1" applyProtection="1">
      <alignment/>
      <protection/>
    </xf>
    <xf numFmtId="0" fontId="0" fillId="0" borderId="19" xfId="0" applyFont="1" applyFill="1" applyBorder="1" applyAlignment="1" applyProtection="1">
      <alignment/>
      <protection/>
    </xf>
    <xf numFmtId="0" fontId="7" fillId="0" borderId="22"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15" xfId="0" applyFont="1" applyFill="1" applyBorder="1" applyAlignment="1" applyProtection="1">
      <alignment/>
      <protection/>
    </xf>
    <xf numFmtId="0" fontId="0" fillId="34" borderId="0" xfId="0" applyFont="1" applyFill="1" applyAlignment="1" applyProtection="1">
      <alignment/>
      <protection/>
    </xf>
    <xf numFmtId="0" fontId="0" fillId="0" borderId="21" xfId="0" applyFill="1" applyBorder="1" applyAlignment="1" applyProtection="1">
      <alignment/>
      <protection/>
    </xf>
    <xf numFmtId="0" fontId="7" fillId="0" borderId="24" xfId="0" applyFont="1" applyFill="1" applyBorder="1" applyAlignment="1" applyProtection="1">
      <alignment/>
      <protection/>
    </xf>
    <xf numFmtId="0" fontId="7" fillId="0" borderId="24" xfId="0" applyFont="1" applyBorder="1" applyAlignment="1" applyProtection="1">
      <alignment/>
      <protection/>
    </xf>
    <xf numFmtId="0" fontId="0" fillId="0" borderId="0" xfId="0"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18" xfId="0" applyFill="1" applyBorder="1" applyAlignment="1" applyProtection="1">
      <alignment/>
      <protection/>
    </xf>
    <xf numFmtId="0" fontId="49" fillId="0" borderId="33" xfId="53" applyFill="1" applyBorder="1" applyAlignment="1" applyProtection="1">
      <alignment horizontal="center" vertical="center"/>
      <protection/>
    </xf>
    <xf numFmtId="0" fontId="49" fillId="0" borderId="21" xfId="53" applyFill="1" applyBorder="1" applyAlignment="1" applyProtection="1">
      <alignment horizontal="center" vertical="center"/>
      <protection/>
    </xf>
    <xf numFmtId="0" fontId="49" fillId="0" borderId="34" xfId="53" applyFill="1" applyBorder="1" applyAlignment="1" applyProtection="1">
      <alignment horizontal="center" vertical="center" wrapText="1"/>
      <protection/>
    </xf>
    <xf numFmtId="0" fontId="0" fillId="34" borderId="0" xfId="0" applyFill="1" applyAlignment="1" applyProtection="1">
      <alignment/>
      <protection/>
    </xf>
    <xf numFmtId="0" fontId="0" fillId="0" borderId="12" xfId="0" applyFill="1" applyBorder="1" applyAlignment="1" applyProtection="1">
      <alignment/>
      <protection/>
    </xf>
    <xf numFmtId="0" fontId="0" fillId="0" borderId="35" xfId="0" applyFill="1" applyBorder="1" applyAlignment="1" applyProtection="1">
      <alignment horizontal="center"/>
      <protection/>
    </xf>
    <xf numFmtId="0" fontId="7" fillId="0" borderId="36" xfId="0" applyFont="1" applyFill="1" applyBorder="1" applyAlignment="1" applyProtection="1">
      <alignment horizontal="center"/>
      <protection/>
    </xf>
    <xf numFmtId="0" fontId="7" fillId="0" borderId="19" xfId="0" applyFont="1" applyFill="1" applyBorder="1" applyAlignment="1" applyProtection="1">
      <alignment horizontal="center" vertical="center"/>
      <protection/>
    </xf>
    <xf numFmtId="0" fontId="7" fillId="0" borderId="37" xfId="0" applyFont="1" applyFill="1" applyBorder="1" applyAlignment="1" applyProtection="1">
      <alignment/>
      <protection/>
    </xf>
    <xf numFmtId="0" fontId="0" fillId="0" borderId="38" xfId="0" applyFill="1" applyBorder="1" applyAlignment="1" applyProtection="1">
      <alignment/>
      <protection/>
    </xf>
    <xf numFmtId="172" fontId="0" fillId="0" borderId="29" xfId="42" applyNumberFormat="1" applyFont="1" applyFill="1" applyBorder="1" applyAlignment="1" applyProtection="1">
      <alignment/>
      <protection/>
    </xf>
    <xf numFmtId="172" fontId="0" fillId="0" borderId="30" xfId="42" applyNumberFormat="1" applyFont="1" applyFill="1" applyBorder="1" applyAlignment="1" applyProtection="1">
      <alignment/>
      <protection/>
    </xf>
    <xf numFmtId="0" fontId="7" fillId="0" borderId="39" xfId="0" applyFont="1" applyFill="1" applyBorder="1" applyAlignment="1" applyProtection="1">
      <alignment/>
      <protection/>
    </xf>
    <xf numFmtId="170" fontId="0" fillId="0" borderId="40" xfId="0" applyNumberFormat="1" applyFill="1" applyBorder="1" applyAlignment="1" applyProtection="1">
      <alignment/>
      <protection/>
    </xf>
    <xf numFmtId="170" fontId="0" fillId="0" borderId="31" xfId="0" applyNumberFormat="1" applyFill="1" applyBorder="1" applyAlignment="1" applyProtection="1">
      <alignment/>
      <protection/>
    </xf>
    <xf numFmtId="170" fontId="0" fillId="0" borderId="32" xfId="0" applyNumberFormat="1" applyFill="1" applyBorder="1" applyAlignment="1" applyProtection="1">
      <alignment/>
      <protection/>
    </xf>
    <xf numFmtId="0" fontId="7" fillId="0" borderId="0"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41" xfId="0" applyFont="1" applyFill="1" applyBorder="1" applyAlignment="1" applyProtection="1">
      <alignment/>
      <protection/>
    </xf>
    <xf numFmtId="0" fontId="7" fillId="0" borderId="21" xfId="0" applyFont="1" applyFill="1" applyBorder="1" applyAlignment="1" applyProtection="1">
      <alignment horizontal="center" vertical="center"/>
      <protection/>
    </xf>
    <xf numFmtId="0" fontId="7" fillId="0" borderId="42" xfId="0" applyFont="1" applyFill="1" applyBorder="1" applyAlignment="1" applyProtection="1">
      <alignment/>
      <protection/>
    </xf>
    <xf numFmtId="170" fontId="0" fillId="0" borderId="43" xfId="0" applyNumberFormat="1" applyFill="1" applyBorder="1" applyAlignment="1" applyProtection="1">
      <alignment/>
      <protection/>
    </xf>
    <xf numFmtId="170" fontId="0" fillId="0" borderId="35" xfId="0" applyNumberFormat="1" applyFill="1" applyBorder="1" applyAlignment="1" applyProtection="1">
      <alignment/>
      <protection/>
    </xf>
    <xf numFmtId="170" fontId="0" fillId="0" borderId="44" xfId="0" applyNumberFormat="1" applyFill="1" applyBorder="1" applyAlignment="1" applyProtection="1">
      <alignment/>
      <protection/>
    </xf>
    <xf numFmtId="0" fontId="7" fillId="0" borderId="39" xfId="0" applyFont="1" applyBorder="1" applyAlignment="1" applyProtection="1">
      <alignment/>
      <protection/>
    </xf>
    <xf numFmtId="170" fontId="0" fillId="0" borderId="38" xfId="0" applyNumberFormat="1" applyFill="1" applyBorder="1" applyAlignment="1" applyProtection="1">
      <alignment/>
      <protection/>
    </xf>
    <xf numFmtId="170" fontId="0" fillId="0" borderId="29" xfId="0" applyNumberFormat="1" applyFill="1" applyBorder="1" applyAlignment="1" applyProtection="1">
      <alignment/>
      <protection/>
    </xf>
    <xf numFmtId="170" fontId="0" fillId="0" borderId="30" xfId="0" applyNumberFormat="1" applyFill="1" applyBorder="1" applyAlignment="1" applyProtection="1">
      <alignment/>
      <protection/>
    </xf>
    <xf numFmtId="0" fontId="7" fillId="0" borderId="45" xfId="0" applyFont="1" applyFill="1" applyBorder="1" applyAlignment="1" applyProtection="1">
      <alignment/>
      <protection/>
    </xf>
    <xf numFmtId="170" fontId="0" fillId="0" borderId="46" xfId="0" applyNumberFormat="1" applyFill="1" applyBorder="1" applyAlignment="1" applyProtection="1">
      <alignment/>
      <protection/>
    </xf>
    <xf numFmtId="170" fontId="0" fillId="0" borderId="47" xfId="0" applyNumberFormat="1" applyFill="1" applyBorder="1" applyAlignment="1" applyProtection="1">
      <alignment/>
      <protection/>
    </xf>
    <xf numFmtId="170" fontId="0" fillId="0" borderId="48" xfId="0" applyNumberFormat="1" applyFill="1" applyBorder="1" applyAlignment="1" applyProtection="1">
      <alignment/>
      <protection/>
    </xf>
    <xf numFmtId="170" fontId="0" fillId="0" borderId="49" xfId="0" applyNumberFormat="1" applyFill="1" applyBorder="1" applyAlignment="1" applyProtection="1">
      <alignment/>
      <protection/>
    </xf>
    <xf numFmtId="170" fontId="0" fillId="0" borderId="50" xfId="0" applyNumberFormat="1" applyFill="1" applyBorder="1" applyAlignment="1" applyProtection="1">
      <alignment/>
      <protection/>
    </xf>
    <xf numFmtId="170" fontId="0" fillId="0" borderId="51" xfId="0" applyNumberFormat="1" applyFill="1" applyBorder="1" applyAlignment="1" applyProtection="1">
      <alignment/>
      <protection/>
    </xf>
    <xf numFmtId="0" fontId="7" fillId="0" borderId="42" xfId="0" applyFont="1" applyBorder="1" applyAlignment="1" applyProtection="1">
      <alignment/>
      <protection/>
    </xf>
    <xf numFmtId="0" fontId="0" fillId="0" borderId="43" xfId="0" applyFill="1" applyBorder="1" applyAlignment="1" applyProtection="1">
      <alignment/>
      <protection/>
    </xf>
    <xf numFmtId="10" fontId="0" fillId="0" borderId="35" xfId="0" applyNumberFormat="1" applyFill="1" applyBorder="1" applyAlignment="1" applyProtection="1">
      <alignment/>
      <protection/>
    </xf>
    <xf numFmtId="10" fontId="0" fillId="0" borderId="44" xfId="0" applyNumberFormat="1" applyFill="1" applyBorder="1" applyAlignment="1" applyProtection="1">
      <alignment/>
      <protection/>
    </xf>
    <xf numFmtId="0" fontId="7" fillId="0" borderId="33"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0" fontId="7" fillId="0" borderId="41" xfId="0" applyFont="1" applyBorder="1" applyAlignment="1" applyProtection="1">
      <alignment/>
      <protection/>
    </xf>
    <xf numFmtId="2" fontId="0" fillId="0" borderId="38" xfId="0" applyNumberFormat="1" applyFont="1" applyFill="1" applyBorder="1" applyAlignment="1" applyProtection="1">
      <alignment/>
      <protection/>
    </xf>
    <xf numFmtId="2" fontId="0" fillId="0" borderId="29" xfId="0" applyNumberFormat="1" applyFont="1" applyFill="1" applyBorder="1" applyAlignment="1" applyProtection="1">
      <alignment/>
      <protection/>
    </xf>
    <xf numFmtId="2" fontId="0" fillId="0" borderId="30" xfId="0" applyNumberFormat="1" applyFont="1" applyFill="1" applyBorder="1" applyAlignment="1" applyProtection="1">
      <alignment/>
      <protection/>
    </xf>
    <xf numFmtId="0" fontId="7" fillId="0" borderId="21" xfId="0" applyFont="1" applyFill="1" applyBorder="1" applyAlignment="1" applyProtection="1">
      <alignment horizontal="center" vertical="center" wrapText="1"/>
      <protection/>
    </xf>
    <xf numFmtId="172" fontId="0" fillId="0" borderId="43" xfId="42" applyNumberFormat="1" applyFont="1" applyFill="1" applyBorder="1" applyAlignment="1" applyProtection="1">
      <alignment/>
      <protection/>
    </xf>
    <xf numFmtId="172" fontId="0" fillId="0" borderId="35" xfId="42" applyNumberFormat="1" applyFont="1" applyFill="1" applyBorder="1" applyAlignment="1" applyProtection="1">
      <alignment/>
      <protection/>
    </xf>
    <xf numFmtId="172" fontId="0" fillId="0" borderId="44" xfId="42" applyNumberFormat="1" applyFont="1" applyFill="1" applyBorder="1" applyAlignment="1" applyProtection="1">
      <alignment/>
      <protection/>
    </xf>
    <xf numFmtId="0" fontId="7" fillId="0" borderId="20" xfId="0" applyFont="1" applyFill="1" applyBorder="1" applyAlignment="1" applyProtection="1">
      <alignment horizontal="center" vertical="center" wrapText="1"/>
      <protection/>
    </xf>
    <xf numFmtId="0" fontId="7" fillId="0" borderId="52" xfId="0" applyFont="1" applyFill="1" applyBorder="1" applyAlignment="1" applyProtection="1">
      <alignment/>
      <protection/>
    </xf>
    <xf numFmtId="172" fontId="0" fillId="0" borderId="40" xfId="42" applyNumberFormat="1" applyFont="1" applyFill="1" applyBorder="1" applyAlignment="1" applyProtection="1">
      <alignment/>
      <protection/>
    </xf>
    <xf numFmtId="172" fontId="0" fillId="0" borderId="31" xfId="42" applyNumberFormat="1" applyFont="1" applyFill="1" applyBorder="1" applyAlignment="1" applyProtection="1">
      <alignment/>
      <protection/>
    </xf>
    <xf numFmtId="172" fontId="0" fillId="0" borderId="32" xfId="42" applyNumberFormat="1" applyFont="1" applyFill="1" applyBorder="1" applyAlignment="1" applyProtection="1">
      <alignment/>
      <protection/>
    </xf>
    <xf numFmtId="0" fontId="7" fillId="0" borderId="17" xfId="0" applyFont="1" applyFill="1" applyBorder="1" applyAlignment="1" applyProtection="1">
      <alignment horizontal="center" vertical="center" wrapText="1"/>
      <protection/>
    </xf>
    <xf numFmtId="2" fontId="0" fillId="11" borderId="23" xfId="0" applyNumberFormat="1" applyFont="1" applyFill="1" applyBorder="1" applyAlignment="1" applyProtection="1">
      <alignment/>
      <protection locked="0"/>
    </xf>
    <xf numFmtId="0" fontId="0" fillId="34" borderId="0" xfId="0" applyFill="1" applyAlignment="1" applyProtection="1">
      <alignment vertical="center"/>
      <protection/>
    </xf>
    <xf numFmtId="0" fontId="0" fillId="0" borderId="11"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0" xfId="0" applyFill="1" applyBorder="1" applyAlignment="1" applyProtection="1">
      <alignment vertical="center"/>
      <protection/>
    </xf>
    <xf numFmtId="0" fontId="7" fillId="0" borderId="15" xfId="0" applyFont="1" applyFill="1" applyBorder="1" applyAlignment="1" applyProtection="1">
      <alignment vertical="center"/>
      <protection/>
    </xf>
    <xf numFmtId="0" fontId="0" fillId="0" borderId="0" xfId="0" applyFill="1" applyBorder="1" applyAlignment="1" applyProtection="1">
      <alignment horizontal="center" vertical="center" wrapText="1"/>
      <protection/>
    </xf>
    <xf numFmtId="10" fontId="0" fillId="0" borderId="27" xfId="0" applyNumberFormat="1" applyFont="1"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8" xfId="0" applyFill="1" applyBorder="1" applyAlignment="1" applyProtection="1">
      <alignment vertical="center"/>
      <protection/>
    </xf>
    <xf numFmtId="0" fontId="2" fillId="34" borderId="0" xfId="0" applyFont="1" applyFill="1" applyAlignment="1" applyProtection="1">
      <alignment vertical="center"/>
      <protection/>
    </xf>
    <xf numFmtId="0" fontId="1"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1" fillId="34" borderId="0" xfId="0" applyFont="1" applyFill="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vertical="center"/>
      <protection/>
    </xf>
    <xf numFmtId="0" fontId="2" fillId="34" borderId="0" xfId="0" applyFont="1" applyFill="1" applyAlignment="1" applyProtection="1">
      <alignment horizontal="center" vertical="center"/>
      <protection/>
    </xf>
    <xf numFmtId="0" fontId="0" fillId="34" borderId="0" xfId="0" applyFill="1" applyBorder="1" applyAlignment="1" applyProtection="1">
      <alignment vertical="center"/>
      <protection/>
    </xf>
    <xf numFmtId="0" fontId="7" fillId="14" borderId="37" xfId="0" applyFont="1" applyFill="1" applyBorder="1" applyAlignment="1" applyProtection="1">
      <alignment horizontal="center" vertical="center"/>
      <protection/>
    </xf>
    <xf numFmtId="0" fontId="7" fillId="14" borderId="42" xfId="0" applyFont="1" applyFill="1" applyBorder="1" applyAlignment="1" applyProtection="1">
      <alignment horizontal="center" vertical="center"/>
      <protection/>
    </xf>
    <xf numFmtId="0" fontId="7" fillId="14" borderId="52" xfId="0"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9" fontId="0" fillId="34" borderId="0" xfId="0" applyNumberFormat="1" applyFill="1" applyBorder="1" applyAlignment="1" applyProtection="1">
      <alignment vertical="center"/>
      <protection/>
    </xf>
    <xf numFmtId="0" fontId="0" fillId="34" borderId="0" xfId="0" applyFill="1" applyBorder="1" applyAlignment="1" applyProtection="1">
      <alignment horizontal="center" vertical="center"/>
      <protection/>
    </xf>
    <xf numFmtId="44" fontId="0" fillId="34" borderId="0" xfId="44" applyFont="1" applyFill="1" applyBorder="1" applyAlignment="1" applyProtection="1">
      <alignment vertical="center"/>
      <protection/>
    </xf>
    <xf numFmtId="1" fontId="0" fillId="34" borderId="0" xfId="0" applyNumberFormat="1" applyFill="1" applyBorder="1" applyAlignment="1" applyProtection="1">
      <alignment vertical="center"/>
      <protection/>
    </xf>
    <xf numFmtId="0" fontId="0" fillId="0" borderId="0" xfId="0" applyFill="1" applyBorder="1" applyAlignment="1" applyProtection="1">
      <alignment horizontal="center" vertical="center"/>
      <protection/>
    </xf>
    <xf numFmtId="0" fontId="54" fillId="0" borderId="53" xfId="21" applyFont="1" applyFill="1" applyBorder="1" applyAlignment="1" applyProtection="1">
      <alignment horizontal="center" vertical="center"/>
      <protection/>
    </xf>
    <xf numFmtId="0" fontId="54" fillId="0" borderId="54" xfId="21" applyFont="1" applyFill="1" applyBorder="1" applyAlignment="1" applyProtection="1">
      <alignment horizontal="center" vertical="center"/>
      <protection/>
    </xf>
    <xf numFmtId="170" fontId="0" fillId="0" borderId="29" xfId="0" applyNumberFormat="1" applyFill="1" applyBorder="1" applyAlignment="1" applyProtection="1">
      <alignment horizontal="right" vertical="center"/>
      <protection/>
    </xf>
    <xf numFmtId="170" fontId="0" fillId="0" borderId="30" xfId="0" applyNumberFormat="1" applyFill="1" applyBorder="1" applyAlignment="1" applyProtection="1">
      <alignment horizontal="right" vertical="center"/>
      <protection/>
    </xf>
    <xf numFmtId="170" fontId="0" fillId="0" borderId="35" xfId="0" applyNumberFormat="1" applyFill="1" applyBorder="1" applyAlignment="1" applyProtection="1">
      <alignment horizontal="right" vertical="center"/>
      <protection/>
    </xf>
    <xf numFmtId="170" fontId="0" fillId="0" borderId="44" xfId="0" applyNumberFormat="1" applyFill="1" applyBorder="1" applyAlignment="1" applyProtection="1">
      <alignment horizontal="right" vertical="center"/>
      <protection/>
    </xf>
    <xf numFmtId="3" fontId="0" fillId="0" borderId="35" xfId="0" applyNumberFormat="1" applyFill="1" applyBorder="1" applyAlignment="1" applyProtection="1">
      <alignment horizontal="right" vertical="center"/>
      <protection/>
    </xf>
    <xf numFmtId="3" fontId="0" fillId="0" borderId="44" xfId="0" applyNumberFormat="1" applyFill="1" applyBorder="1" applyAlignment="1" applyProtection="1">
      <alignment horizontal="right" vertical="center"/>
      <protection/>
    </xf>
    <xf numFmtId="3" fontId="0" fillId="0" borderId="31" xfId="0" applyNumberFormat="1" applyFill="1" applyBorder="1" applyAlignment="1" applyProtection="1">
      <alignment horizontal="right" vertical="center"/>
      <protection/>
    </xf>
    <xf numFmtId="3" fontId="0" fillId="0" borderId="32" xfId="0" applyNumberFormat="1" applyFill="1" applyBorder="1" applyAlignment="1" applyProtection="1">
      <alignment horizontal="right" vertical="center"/>
      <protection/>
    </xf>
    <xf numFmtId="14" fontId="0" fillId="0" borderId="55" xfId="0" applyNumberFormat="1" applyFill="1" applyBorder="1" applyAlignment="1" applyProtection="1">
      <alignment horizontal="left" vertical="center"/>
      <protection/>
    </xf>
    <xf numFmtId="0" fontId="1"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57" fillId="16" borderId="11" xfId="58" applyFont="1" applyFill="1" applyBorder="1" applyAlignment="1" applyProtection="1">
      <alignment horizontal="center"/>
      <protection/>
    </xf>
    <xf numFmtId="0" fontId="57" fillId="16" borderId="12" xfId="58" applyFont="1" applyFill="1" applyBorder="1" applyAlignment="1" applyProtection="1">
      <alignment horizontal="center"/>
      <protection/>
    </xf>
    <xf numFmtId="0" fontId="57" fillId="16" borderId="13" xfId="58" applyFont="1" applyFill="1" applyBorder="1" applyAlignment="1" applyProtection="1">
      <alignment horizontal="center"/>
      <protection/>
    </xf>
    <xf numFmtId="0" fontId="58" fillId="16" borderId="16" xfId="58" applyFont="1" applyFill="1" applyBorder="1" applyAlignment="1" applyProtection="1">
      <alignment horizontal="center" vertical="center"/>
      <protection/>
    </xf>
    <xf numFmtId="0" fontId="58" fillId="16" borderId="17" xfId="58" applyFont="1" applyFill="1" applyBorder="1" applyAlignment="1" applyProtection="1">
      <alignment horizontal="center" vertical="center"/>
      <protection/>
    </xf>
    <xf numFmtId="0" fontId="58" fillId="16" borderId="18" xfId="58" applyFont="1" applyFill="1" applyBorder="1" applyAlignment="1" applyProtection="1">
      <alignment horizontal="center" vertical="center"/>
      <protection/>
    </xf>
    <xf numFmtId="14" fontId="56" fillId="0" borderId="56" xfId="58" applyNumberFormat="1" applyFont="1" applyFill="1" applyBorder="1" applyAlignment="1" applyProtection="1">
      <alignment horizontal="right"/>
      <protection/>
    </xf>
    <xf numFmtId="0" fontId="39" fillId="0" borderId="57" xfId="58" applyFill="1" applyBorder="1" applyProtection="1">
      <alignment/>
      <protection/>
    </xf>
    <xf numFmtId="14" fontId="56" fillId="0" borderId="57" xfId="58" applyNumberFormat="1" applyFont="1" applyFill="1" applyBorder="1" applyAlignment="1" applyProtection="1">
      <alignment horizontal="left"/>
      <protection/>
    </xf>
    <xf numFmtId="0" fontId="39" fillId="0" borderId="55" xfId="58" applyFill="1" applyBorder="1" applyProtection="1">
      <alignment/>
      <protection/>
    </xf>
    <xf numFmtId="0" fontId="49" fillId="0" borderId="38" xfId="54" applyFont="1" applyFill="1" applyBorder="1" applyAlignment="1" applyProtection="1">
      <alignment horizontal="center" wrapText="1"/>
      <protection/>
    </xf>
    <xf numFmtId="0" fontId="49" fillId="0" borderId="29" xfId="54" applyFont="1" applyFill="1" applyBorder="1" applyAlignment="1" applyProtection="1">
      <alignment horizontal="center" wrapText="1"/>
      <protection/>
    </xf>
    <xf numFmtId="0" fontId="49" fillId="0" borderId="30" xfId="54" applyFont="1" applyFill="1" applyBorder="1" applyAlignment="1" applyProtection="1">
      <alignment horizontal="center" wrapText="1"/>
      <protection/>
    </xf>
    <xf numFmtId="0" fontId="49" fillId="0" borderId="58" xfId="54" applyFont="1" applyFill="1" applyBorder="1" applyAlignment="1" applyProtection="1">
      <alignment horizontal="center" wrapText="1"/>
      <protection/>
    </xf>
    <xf numFmtId="0" fontId="49" fillId="0" borderId="59" xfId="54" applyFont="1" applyFill="1" applyBorder="1" applyAlignment="1" applyProtection="1">
      <alignment horizontal="center" wrapText="1"/>
      <protection/>
    </xf>
    <xf numFmtId="0" fontId="49" fillId="0" borderId="60" xfId="54" applyFont="1" applyFill="1" applyBorder="1" applyAlignment="1" applyProtection="1">
      <alignment horizontal="center" wrapText="1"/>
      <protection/>
    </xf>
    <xf numFmtId="0" fontId="56" fillId="0" borderId="52" xfId="58" applyFont="1" applyFill="1" applyBorder="1" applyAlignment="1" applyProtection="1">
      <alignment horizontal="right"/>
      <protection/>
    </xf>
    <xf numFmtId="0" fontId="56" fillId="0" borderId="61" xfId="58" applyFont="1" applyFill="1" applyBorder="1" applyAlignment="1" applyProtection="1">
      <alignment horizontal="right"/>
      <protection/>
    </xf>
    <xf numFmtId="14" fontId="56" fillId="0" borderId="62" xfId="58" applyNumberFormat="1" applyFont="1" applyFill="1" applyBorder="1" applyAlignment="1" applyProtection="1">
      <alignment horizontal="left"/>
      <protection/>
    </xf>
    <xf numFmtId="0" fontId="56" fillId="0" borderId="31" xfId="58" applyFont="1" applyFill="1" applyBorder="1" applyAlignment="1" applyProtection="1">
      <alignment horizontal="left"/>
      <protection/>
    </xf>
    <xf numFmtId="0" fontId="56" fillId="0" borderId="32" xfId="58" applyFont="1" applyFill="1" applyBorder="1" applyAlignment="1" applyProtection="1">
      <alignment horizontal="left"/>
      <protection/>
    </xf>
    <xf numFmtId="0" fontId="39" fillId="0" borderId="11" xfId="58" applyFill="1" applyBorder="1" applyAlignment="1" applyProtection="1">
      <alignment horizontal="left" vertical="center" wrapText="1"/>
      <protection/>
    </xf>
    <xf numFmtId="0" fontId="39" fillId="0" borderId="12" xfId="58" applyFont="1" applyFill="1" applyBorder="1" applyAlignment="1" applyProtection="1">
      <alignment horizontal="left" vertical="center" wrapText="1"/>
      <protection/>
    </xf>
    <xf numFmtId="0" fontId="39" fillId="0" borderId="13" xfId="58" applyFont="1" applyFill="1" applyBorder="1" applyAlignment="1" applyProtection="1">
      <alignment horizontal="left" vertical="center" wrapText="1"/>
      <protection/>
    </xf>
    <xf numFmtId="0" fontId="39" fillId="0" borderId="14" xfId="58" applyFont="1" applyFill="1" applyBorder="1" applyAlignment="1" applyProtection="1">
      <alignment horizontal="left" vertical="center" wrapText="1"/>
      <protection/>
    </xf>
    <xf numFmtId="0" fontId="39" fillId="0" borderId="0" xfId="58" applyFont="1" applyFill="1" applyBorder="1" applyAlignment="1" applyProtection="1">
      <alignment horizontal="left" vertical="center" wrapText="1"/>
      <protection/>
    </xf>
    <xf numFmtId="0" fontId="39" fillId="0" borderId="15" xfId="58" applyFont="1" applyFill="1" applyBorder="1" applyAlignment="1" applyProtection="1">
      <alignment horizontal="left" vertical="center" wrapText="1"/>
      <protection/>
    </xf>
    <xf numFmtId="0" fontId="39" fillId="0" borderId="16" xfId="58" applyFont="1" applyFill="1" applyBorder="1" applyAlignment="1" applyProtection="1">
      <alignment horizontal="left" vertical="center" wrapText="1"/>
      <protection/>
    </xf>
    <xf numFmtId="0" fontId="39" fillId="0" borderId="17" xfId="58" applyFont="1" applyFill="1" applyBorder="1" applyAlignment="1" applyProtection="1">
      <alignment horizontal="left" vertical="center" wrapText="1"/>
      <protection/>
    </xf>
    <xf numFmtId="0" fontId="39" fillId="0" borderId="18" xfId="58" applyFont="1" applyFill="1" applyBorder="1" applyAlignment="1" applyProtection="1">
      <alignment horizontal="left" vertical="center" wrapText="1"/>
      <protection/>
    </xf>
    <xf numFmtId="0" fontId="59" fillId="0" borderId="11" xfId="58" applyFont="1" applyFill="1" applyBorder="1" applyAlignment="1" applyProtection="1">
      <alignment horizontal="center" vertical="center"/>
      <protection/>
    </xf>
    <xf numFmtId="0" fontId="59" fillId="0" borderId="63" xfId="58" applyFont="1" applyFill="1" applyBorder="1" applyAlignment="1" applyProtection="1">
      <alignment horizontal="center" vertical="center"/>
      <protection/>
    </xf>
    <xf numFmtId="0" fontId="59" fillId="0" borderId="14" xfId="58" applyFont="1" applyFill="1" applyBorder="1" applyAlignment="1" applyProtection="1">
      <alignment horizontal="center" vertical="center"/>
      <protection/>
    </xf>
    <xf numFmtId="0" fontId="59" fillId="0" borderId="64" xfId="58" applyFont="1" applyFill="1" applyBorder="1" applyAlignment="1" applyProtection="1">
      <alignment horizontal="center" vertical="center"/>
      <protection/>
    </xf>
    <xf numFmtId="0" fontId="59" fillId="0" borderId="16" xfId="58" applyFont="1" applyFill="1" applyBorder="1" applyAlignment="1" applyProtection="1">
      <alignment horizontal="center" vertical="center"/>
      <protection/>
    </xf>
    <xf numFmtId="0" fontId="59" fillId="0" borderId="65" xfId="58" applyFont="1" applyFill="1" applyBorder="1" applyAlignment="1" applyProtection="1">
      <alignment horizontal="center" vertical="center"/>
      <protection/>
    </xf>
    <xf numFmtId="0" fontId="39" fillId="0" borderId="66" xfId="58" applyFont="1" applyFill="1" applyBorder="1" applyAlignment="1" applyProtection="1">
      <alignment horizontal="center"/>
      <protection/>
    </xf>
    <xf numFmtId="0" fontId="39" fillId="0" borderId="12" xfId="58" applyFont="1" applyFill="1" applyBorder="1" applyAlignment="1" applyProtection="1">
      <alignment horizontal="center"/>
      <protection/>
    </xf>
    <xf numFmtId="0" fontId="39" fillId="0" borderId="63" xfId="58" applyFont="1" applyFill="1" applyBorder="1" applyAlignment="1" applyProtection="1">
      <alignment horizontal="center"/>
      <protection/>
    </xf>
    <xf numFmtId="0" fontId="17" fillId="16" borderId="67" xfId="58" applyFont="1" applyFill="1" applyBorder="1" applyAlignment="1" applyProtection="1">
      <alignment horizontal="center" vertical="center" wrapText="1"/>
      <protection/>
    </xf>
    <xf numFmtId="0" fontId="17" fillId="16" borderId="22" xfId="58" applyFont="1" applyFill="1" applyBorder="1" applyAlignment="1" applyProtection="1">
      <alignment horizontal="center" vertical="center" wrapText="1"/>
      <protection/>
    </xf>
    <xf numFmtId="0" fontId="39" fillId="0" borderId="68" xfId="58" applyFont="1" applyFill="1" applyBorder="1" applyAlignment="1" applyProtection="1">
      <alignment horizontal="center"/>
      <protection/>
    </xf>
    <xf numFmtId="0" fontId="39" fillId="0" borderId="0" xfId="58" applyFont="1" applyFill="1" applyBorder="1" applyAlignment="1" applyProtection="1">
      <alignment horizontal="center"/>
      <protection/>
    </xf>
    <xf numFmtId="0" fontId="39" fillId="0" borderId="64" xfId="58" applyFont="1" applyFill="1" applyBorder="1" applyAlignment="1" applyProtection="1">
      <alignment horizontal="center"/>
      <protection/>
    </xf>
    <xf numFmtId="0" fontId="15" fillId="19" borderId="56" xfId="58" applyFont="1" applyFill="1" applyBorder="1" applyAlignment="1" applyProtection="1">
      <alignment horizontal="center" vertical="center" wrapText="1"/>
      <protection/>
    </xf>
    <xf numFmtId="0" fontId="15" fillId="19" borderId="24" xfId="58" applyFont="1" applyFill="1" applyBorder="1" applyAlignment="1" applyProtection="1">
      <alignment horizontal="center" vertical="center" wrapText="1"/>
      <protection/>
    </xf>
    <xf numFmtId="0" fontId="56" fillId="17" borderId="56" xfId="58" applyFont="1" applyFill="1" applyBorder="1" applyAlignment="1" applyProtection="1">
      <alignment horizontal="center"/>
      <protection/>
    </xf>
    <xf numFmtId="0" fontId="56" fillId="17" borderId="24" xfId="58" applyFont="1" applyFill="1" applyBorder="1" applyAlignment="1" applyProtection="1">
      <alignment horizontal="center"/>
      <protection/>
    </xf>
    <xf numFmtId="0" fontId="39" fillId="0" borderId="69" xfId="58" applyFont="1" applyFill="1" applyBorder="1" applyAlignment="1" applyProtection="1">
      <alignment horizontal="center"/>
      <protection/>
    </xf>
    <xf numFmtId="0" fontId="39" fillId="0" borderId="17" xfId="58" applyFont="1" applyFill="1" applyBorder="1" applyAlignment="1" applyProtection="1">
      <alignment horizontal="center"/>
      <protection/>
    </xf>
    <xf numFmtId="0" fontId="39" fillId="0" borderId="65" xfId="58" applyFont="1" applyFill="1" applyBorder="1" applyAlignment="1" applyProtection="1">
      <alignment horizontal="center"/>
      <protection/>
    </xf>
    <xf numFmtId="0" fontId="15" fillId="8" borderId="61" xfId="58" applyFont="1" applyFill="1" applyBorder="1" applyAlignment="1" applyProtection="1">
      <alignment horizontal="center"/>
      <protection/>
    </xf>
    <xf numFmtId="0" fontId="15" fillId="8" borderId="23" xfId="58" applyFont="1" applyFill="1" applyBorder="1" applyAlignment="1" applyProtection="1">
      <alignment horizontal="center"/>
      <protection/>
    </xf>
    <xf numFmtId="0" fontId="58" fillId="16" borderId="11" xfId="58" applyFont="1" applyFill="1" applyBorder="1" applyAlignment="1" applyProtection="1">
      <alignment horizontal="center" vertical="center"/>
      <protection/>
    </xf>
    <xf numFmtId="0" fontId="58" fillId="16" borderId="12" xfId="58" applyFont="1" applyFill="1" applyBorder="1" applyAlignment="1" applyProtection="1">
      <alignment horizontal="center" vertical="center"/>
      <protection/>
    </xf>
    <xf numFmtId="0" fontId="58" fillId="16" borderId="13" xfId="58" applyFont="1" applyFill="1" applyBorder="1" applyAlignment="1" applyProtection="1">
      <alignment horizontal="center" vertical="center"/>
      <protection/>
    </xf>
    <xf numFmtId="0" fontId="39" fillId="0" borderId="38" xfId="58" applyBorder="1" applyAlignment="1" applyProtection="1">
      <alignment horizontal="left" vertical="center" wrapText="1"/>
      <protection/>
    </xf>
    <xf numFmtId="0" fontId="39" fillId="0" borderId="29" xfId="58" applyBorder="1" applyAlignment="1" applyProtection="1">
      <alignment horizontal="left" vertical="center" wrapText="1"/>
      <protection/>
    </xf>
    <xf numFmtId="0" fontId="39" fillId="0" borderId="30" xfId="58" applyBorder="1" applyAlignment="1" applyProtection="1">
      <alignment horizontal="left" vertical="center" wrapText="1"/>
      <protection/>
    </xf>
    <xf numFmtId="0" fontId="39" fillId="0" borderId="43" xfId="58" applyBorder="1" applyAlignment="1" applyProtection="1">
      <alignment horizontal="left" vertical="center" wrapText="1"/>
      <protection/>
    </xf>
    <xf numFmtId="0" fontId="39" fillId="0" borderId="35" xfId="58" applyBorder="1" applyAlignment="1" applyProtection="1">
      <alignment horizontal="left" vertical="center" wrapText="1"/>
      <protection/>
    </xf>
    <xf numFmtId="0" fontId="39" fillId="0" borderId="44" xfId="58" applyBorder="1" applyAlignment="1" applyProtection="1">
      <alignment horizontal="left" vertical="center" wrapText="1"/>
      <protection/>
    </xf>
    <xf numFmtId="0" fontId="39" fillId="0" borderId="43" xfId="58" applyFill="1" applyBorder="1" applyAlignment="1" applyProtection="1">
      <alignment horizontal="left" vertical="center" wrapText="1"/>
      <protection/>
    </xf>
    <xf numFmtId="0" fontId="39" fillId="0" borderId="35" xfId="58" applyFill="1" applyBorder="1" applyAlignment="1" applyProtection="1">
      <alignment horizontal="left" vertical="center" wrapText="1"/>
      <protection/>
    </xf>
    <xf numFmtId="0" fontId="39" fillId="0" borderId="44" xfId="58" applyFill="1" applyBorder="1" applyAlignment="1" applyProtection="1">
      <alignment horizontal="left" vertical="center" wrapText="1"/>
      <protection/>
    </xf>
    <xf numFmtId="0" fontId="18" fillId="0" borderId="43" xfId="58" applyFont="1" applyFill="1" applyBorder="1" applyAlignment="1" applyProtection="1">
      <alignment horizontal="left" vertical="center" wrapText="1"/>
      <protection/>
    </xf>
    <xf numFmtId="0" fontId="18" fillId="0" borderId="35" xfId="58" applyFont="1" applyFill="1" applyBorder="1" applyAlignment="1" applyProtection="1">
      <alignment horizontal="left" vertical="center" wrapText="1"/>
      <protection/>
    </xf>
    <xf numFmtId="0" fontId="18" fillId="0" borderId="44" xfId="58" applyFont="1" applyFill="1" applyBorder="1" applyAlignment="1" applyProtection="1">
      <alignment horizontal="left" vertical="center" wrapText="1"/>
      <protection/>
    </xf>
    <xf numFmtId="0" fontId="49" fillId="0" borderId="43" xfId="53" applyBorder="1" applyAlignment="1" applyProtection="1">
      <alignment horizontal="center" vertical="center" wrapText="1"/>
      <protection/>
    </xf>
    <xf numFmtId="0" fontId="49" fillId="0" borderId="35" xfId="53" applyBorder="1" applyAlignment="1" applyProtection="1">
      <alignment horizontal="center" vertical="center" wrapText="1"/>
      <protection/>
    </xf>
    <xf numFmtId="0" fontId="49" fillId="0" borderId="44" xfId="53" applyBorder="1" applyAlignment="1" applyProtection="1">
      <alignment horizontal="center" vertical="center" wrapText="1"/>
      <protection/>
    </xf>
    <xf numFmtId="0" fontId="49" fillId="0" borderId="40" xfId="53" applyBorder="1" applyAlignment="1" applyProtection="1">
      <alignment horizontal="center" vertical="center" wrapText="1"/>
      <protection/>
    </xf>
    <xf numFmtId="0" fontId="49" fillId="0" borderId="31" xfId="53" applyBorder="1" applyAlignment="1" applyProtection="1">
      <alignment horizontal="center" vertical="center" wrapText="1"/>
      <protection/>
    </xf>
    <xf numFmtId="0" fontId="49" fillId="0" borderId="32" xfId="53" applyBorder="1" applyAlignment="1" applyProtection="1">
      <alignment horizontal="center" vertical="center" wrapText="1"/>
      <protection/>
    </xf>
    <xf numFmtId="0" fontId="7" fillId="0" borderId="17" xfId="0" applyFont="1" applyFill="1" applyBorder="1" applyAlignment="1" applyProtection="1">
      <alignment horizontal="right" vertical="center"/>
      <protection/>
    </xf>
    <xf numFmtId="0" fontId="7" fillId="0" borderId="18" xfId="0" applyFont="1" applyFill="1" applyBorder="1" applyAlignment="1" applyProtection="1">
      <alignment horizontal="right" vertical="center"/>
      <protection/>
    </xf>
    <xf numFmtId="0" fontId="7" fillId="14" borderId="37" xfId="0" applyFont="1" applyFill="1" applyBorder="1" applyAlignment="1" applyProtection="1">
      <alignment horizontal="center" vertical="center"/>
      <protection/>
    </xf>
    <xf numFmtId="0" fontId="7" fillId="14" borderId="67" xfId="0" applyFont="1" applyFill="1" applyBorder="1" applyAlignment="1" applyProtection="1">
      <alignment horizontal="center" vertical="center"/>
      <protection/>
    </xf>
    <xf numFmtId="0" fontId="7" fillId="14" borderId="22" xfId="0" applyFont="1" applyFill="1" applyBorder="1" applyAlignment="1" applyProtection="1">
      <alignment horizontal="center" vertical="center"/>
      <protection/>
    </xf>
    <xf numFmtId="0" fontId="7" fillId="14" borderId="42" xfId="0" applyFont="1" applyFill="1" applyBorder="1" applyAlignment="1" applyProtection="1">
      <alignment horizontal="center" vertical="center"/>
      <protection/>
    </xf>
    <xf numFmtId="0" fontId="7" fillId="14" borderId="57" xfId="0" applyFont="1" applyFill="1" applyBorder="1" applyAlignment="1" applyProtection="1">
      <alignment horizontal="center" vertical="center"/>
      <protection/>
    </xf>
    <xf numFmtId="0" fontId="7" fillId="14" borderId="24" xfId="0" applyFont="1" applyFill="1" applyBorder="1" applyAlignment="1" applyProtection="1">
      <alignment horizontal="center" vertical="center"/>
      <protection/>
    </xf>
    <xf numFmtId="0" fontId="7" fillId="14" borderId="52" xfId="0" applyFont="1" applyFill="1" applyBorder="1" applyAlignment="1" applyProtection="1">
      <alignment horizontal="center" vertical="center"/>
      <protection/>
    </xf>
    <xf numFmtId="0" fontId="7" fillId="14" borderId="61" xfId="0" applyFont="1" applyFill="1" applyBorder="1" applyAlignment="1" applyProtection="1">
      <alignment horizontal="center" vertical="center"/>
      <protection/>
    </xf>
    <xf numFmtId="0" fontId="7" fillId="14" borderId="23" xfId="0" applyFont="1" applyFill="1" applyBorder="1" applyAlignment="1" applyProtection="1">
      <alignment horizontal="center" vertical="center"/>
      <protection/>
    </xf>
    <xf numFmtId="179" fontId="0" fillId="14" borderId="52" xfId="0" applyNumberFormat="1" applyFont="1" applyFill="1" applyBorder="1" applyAlignment="1" applyProtection="1">
      <alignment horizontal="center" vertical="center"/>
      <protection/>
    </xf>
    <xf numFmtId="179" fontId="0" fillId="14" borderId="61" xfId="0" applyNumberFormat="1" applyFont="1" applyFill="1" applyBorder="1" applyAlignment="1" applyProtection="1">
      <alignment horizontal="center" vertical="center"/>
      <protection/>
    </xf>
    <xf numFmtId="179" fontId="0" fillId="14" borderId="23" xfId="0" applyNumberFormat="1" applyFont="1" applyFill="1" applyBorder="1" applyAlignment="1" applyProtection="1">
      <alignment horizontal="center" vertical="center"/>
      <protection/>
    </xf>
    <xf numFmtId="14" fontId="0" fillId="0" borderId="57" xfId="0" applyNumberFormat="1" applyFill="1" applyBorder="1" applyAlignment="1" applyProtection="1">
      <alignment horizontal="left" vertical="center"/>
      <protection/>
    </xf>
    <xf numFmtId="14" fontId="0" fillId="0" borderId="55" xfId="0" applyNumberFormat="1" applyFill="1" applyBorder="1" applyAlignment="1" applyProtection="1">
      <alignment horizontal="left" vertical="center"/>
      <protection/>
    </xf>
    <xf numFmtId="0" fontId="0" fillId="0" borderId="57" xfId="0" applyFill="1" applyBorder="1" applyAlignment="1" applyProtection="1">
      <alignment horizontal="right" vertical="center"/>
      <protection/>
    </xf>
    <xf numFmtId="0" fontId="49" fillId="0" borderId="56" xfId="53" applyFill="1" applyBorder="1" applyAlignment="1" applyProtection="1">
      <alignment horizontal="center" vertical="center"/>
      <protection/>
    </xf>
    <xf numFmtId="0" fontId="49" fillId="0" borderId="57" xfId="53" applyFill="1" applyBorder="1" applyAlignment="1" applyProtection="1">
      <alignment horizontal="center" vertical="center"/>
      <protection/>
    </xf>
    <xf numFmtId="0" fontId="49" fillId="0" borderId="55" xfId="53" applyFill="1" applyBorder="1" applyAlignment="1" applyProtection="1">
      <alignment horizontal="center" vertical="center"/>
      <protection/>
    </xf>
    <xf numFmtId="0" fontId="7" fillId="16" borderId="11" xfId="0" applyFont="1" applyFill="1" applyBorder="1" applyAlignment="1" applyProtection="1">
      <alignment horizontal="center" vertical="center" wrapText="1"/>
      <protection/>
    </xf>
    <xf numFmtId="0" fontId="7" fillId="16" borderId="12" xfId="0" applyFont="1" applyFill="1" applyBorder="1" applyAlignment="1" applyProtection="1">
      <alignment horizontal="center" vertical="center" wrapText="1"/>
      <protection/>
    </xf>
    <xf numFmtId="0" fontId="0" fillId="0" borderId="56" xfId="0" applyFill="1" applyBorder="1" applyAlignment="1" applyProtection="1">
      <alignment horizontal="center" vertical="center"/>
      <protection/>
    </xf>
    <xf numFmtId="0" fontId="0" fillId="0" borderId="57"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7" fillId="16" borderId="70" xfId="0" applyFont="1" applyFill="1" applyBorder="1" applyAlignment="1" applyProtection="1">
      <alignment horizontal="center" vertical="center"/>
      <protection/>
    </xf>
    <xf numFmtId="0" fontId="7" fillId="16" borderId="71" xfId="0" applyFont="1" applyFill="1" applyBorder="1" applyAlignment="1" applyProtection="1">
      <alignment horizontal="center" vertical="center"/>
      <protection/>
    </xf>
    <xf numFmtId="0" fontId="7" fillId="16" borderId="72" xfId="0" applyFont="1" applyFill="1" applyBorder="1" applyAlignment="1" applyProtection="1">
      <alignment horizontal="center" vertical="center"/>
      <protection/>
    </xf>
    <xf numFmtId="0" fontId="19" fillId="0" borderId="70" xfId="0" applyFont="1" applyFill="1" applyBorder="1" applyAlignment="1" applyProtection="1">
      <alignment horizontal="left" vertical="center" wrapText="1"/>
      <protection/>
    </xf>
    <xf numFmtId="0" fontId="19" fillId="0" borderId="71" xfId="0" applyFont="1" applyFill="1" applyBorder="1" applyAlignment="1" applyProtection="1">
      <alignment horizontal="left" vertical="center" wrapText="1"/>
      <protection/>
    </xf>
    <xf numFmtId="0" fontId="19" fillId="0" borderId="72" xfId="0" applyFont="1" applyFill="1" applyBorder="1" applyAlignment="1" applyProtection="1">
      <alignment horizontal="left" vertical="center" wrapText="1"/>
      <protection/>
    </xf>
    <xf numFmtId="0" fontId="13" fillId="16" borderId="70" xfId="21" applyFont="1" applyFill="1" applyBorder="1" applyAlignment="1" applyProtection="1">
      <alignment horizontal="center" vertical="center"/>
      <protection/>
    </xf>
    <xf numFmtId="0" fontId="13" fillId="16" borderId="71" xfId="21" applyFont="1" applyFill="1" applyBorder="1" applyAlignment="1" applyProtection="1">
      <alignment horizontal="center" vertical="center"/>
      <protection/>
    </xf>
    <xf numFmtId="0" fontId="13" fillId="16" borderId="72" xfId="21" applyFont="1" applyFill="1" applyBorder="1" applyAlignment="1" applyProtection="1">
      <alignment horizontal="center" vertical="center"/>
      <protection/>
    </xf>
    <xf numFmtId="0" fontId="13" fillId="16" borderId="70" xfId="21" applyFont="1" applyFill="1" applyBorder="1" applyAlignment="1" applyProtection="1">
      <alignment horizontal="center"/>
      <protection/>
    </xf>
    <xf numFmtId="0" fontId="13" fillId="16" borderId="71" xfId="21" applyFont="1" applyFill="1" applyBorder="1" applyAlignment="1" applyProtection="1">
      <alignment horizontal="center"/>
      <protection/>
    </xf>
    <xf numFmtId="0" fontId="13" fillId="16" borderId="72" xfId="21" applyFont="1" applyFill="1" applyBorder="1" applyAlignment="1" applyProtection="1">
      <alignment horizontal="center"/>
      <protection/>
    </xf>
    <xf numFmtId="0" fontId="0" fillId="0" borderId="70" xfId="0" applyFill="1" applyBorder="1" applyAlignment="1" applyProtection="1">
      <alignment horizontal="left" vertical="center" wrapText="1"/>
      <protection/>
    </xf>
    <xf numFmtId="0" fontId="0" fillId="0" borderId="71" xfId="0" applyFill="1" applyBorder="1" applyAlignment="1" applyProtection="1">
      <alignment horizontal="left" vertical="center" wrapText="1"/>
      <protection/>
    </xf>
    <xf numFmtId="0" fontId="0" fillId="0" borderId="72" xfId="0" applyFill="1" applyBorder="1" applyAlignment="1" applyProtection="1">
      <alignment horizontal="left" vertical="center" wrapText="1"/>
      <protection/>
    </xf>
    <xf numFmtId="0" fontId="7" fillId="16" borderId="70" xfId="0" applyFont="1" applyFill="1" applyBorder="1" applyAlignment="1" applyProtection="1">
      <alignment horizontal="center"/>
      <protection/>
    </xf>
    <xf numFmtId="0" fontId="7" fillId="16" borderId="71" xfId="0" applyFont="1" applyFill="1" applyBorder="1" applyAlignment="1" applyProtection="1">
      <alignment horizontal="center"/>
      <protection/>
    </xf>
    <xf numFmtId="0" fontId="7" fillId="16" borderId="72" xfId="0" applyFont="1" applyFill="1" applyBorder="1" applyAlignment="1" applyProtection="1">
      <alignment horizontal="center"/>
      <protection/>
    </xf>
    <xf numFmtId="0" fontId="49" fillId="0" borderId="57" xfId="53" applyFill="1" applyBorder="1" applyAlignment="1" applyProtection="1">
      <alignment horizontal="center"/>
      <protection/>
    </xf>
    <xf numFmtId="0" fontId="7"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14" fontId="0" fillId="0" borderId="57" xfId="0" applyNumberFormat="1" applyFill="1" applyBorder="1" applyAlignment="1" applyProtection="1">
      <alignment horizontal="center" vertical="center"/>
      <protection/>
    </xf>
    <xf numFmtId="14" fontId="0" fillId="0" borderId="55" xfId="0" applyNumberFormat="1" applyFill="1" applyBorder="1" applyAlignment="1" applyProtection="1">
      <alignment horizontal="center" vertical="center"/>
      <protection/>
    </xf>
    <xf numFmtId="0" fontId="7" fillId="16" borderId="11" xfId="0" applyFont="1" applyFill="1" applyBorder="1" applyAlignment="1" applyProtection="1">
      <alignment horizontal="center" vertical="center"/>
      <protection/>
    </xf>
    <xf numFmtId="0" fontId="7" fillId="16" borderId="12" xfId="0" applyFont="1" applyFill="1" applyBorder="1" applyAlignment="1" applyProtection="1">
      <alignment horizontal="center" vertical="center"/>
      <protection/>
    </xf>
    <xf numFmtId="0" fontId="7" fillId="16" borderId="13" xfId="0" applyFont="1" applyFill="1" applyBorder="1" applyAlignment="1" applyProtection="1">
      <alignment horizontal="center" vertical="center"/>
      <protection/>
    </xf>
    <xf numFmtId="0" fontId="0" fillId="0" borderId="52" xfId="0" applyFill="1" applyBorder="1" applyAlignment="1" applyProtection="1">
      <alignment horizontal="left" vertical="center"/>
      <protection/>
    </xf>
    <xf numFmtId="0" fontId="0" fillId="0" borderId="61" xfId="0" applyFill="1" applyBorder="1" applyAlignment="1" applyProtection="1">
      <alignment horizontal="left" vertical="center"/>
      <protection/>
    </xf>
    <xf numFmtId="0" fontId="0" fillId="0" borderId="62" xfId="0" applyFill="1" applyBorder="1" applyAlignment="1" applyProtection="1">
      <alignment horizontal="left" vertical="center"/>
      <protection/>
    </xf>
    <xf numFmtId="0" fontId="0" fillId="0" borderId="73" xfId="0" applyFill="1" applyBorder="1" applyAlignment="1" applyProtection="1">
      <alignment horizontal="left" vertical="center"/>
      <protection/>
    </xf>
    <xf numFmtId="0" fontId="0" fillId="0" borderId="23" xfId="0" applyFill="1" applyBorder="1" applyAlignment="1" applyProtection="1">
      <alignment horizontal="left" vertical="center"/>
      <protection/>
    </xf>
    <xf numFmtId="0" fontId="0" fillId="0" borderId="56" xfId="0" applyFill="1" applyBorder="1" applyAlignment="1" applyProtection="1">
      <alignment horizontal="left" vertical="center"/>
      <protection/>
    </xf>
    <xf numFmtId="0" fontId="0" fillId="0" borderId="57" xfId="0"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0" fillId="0" borderId="74" xfId="0" applyFill="1" applyBorder="1" applyAlignment="1" applyProtection="1">
      <alignment horizontal="left" vertical="center"/>
      <protection/>
    </xf>
    <xf numFmtId="0" fontId="0" fillId="0" borderId="67" xfId="0" applyFill="1" applyBorder="1" applyAlignment="1" applyProtection="1">
      <alignment horizontal="left" vertical="center"/>
      <protection/>
    </xf>
    <xf numFmtId="0" fontId="0" fillId="0" borderId="22" xfId="0" applyFill="1" applyBorder="1" applyAlignment="1" applyProtection="1">
      <alignment horizontal="left" vertical="center"/>
      <protection/>
    </xf>
    <xf numFmtId="0" fontId="0" fillId="0" borderId="37" xfId="0" applyFill="1" applyBorder="1" applyAlignment="1" applyProtection="1">
      <alignment horizontal="left" vertical="center"/>
      <protection/>
    </xf>
    <xf numFmtId="0" fontId="0" fillId="0" borderId="75" xfId="0" applyFill="1" applyBorder="1" applyAlignment="1" applyProtection="1">
      <alignment horizontal="left" vertical="center"/>
      <protection/>
    </xf>
    <xf numFmtId="0" fontId="0" fillId="0" borderId="42" xfId="0" applyFill="1" applyBorder="1" applyAlignment="1" applyProtection="1">
      <alignment horizontal="left" vertical="center"/>
      <protection/>
    </xf>
    <xf numFmtId="0" fontId="0" fillId="0" borderId="55" xfId="0" applyFill="1" applyBorder="1" applyAlignment="1" applyProtection="1">
      <alignment horizontal="left" vertical="center"/>
      <protection/>
    </xf>
    <xf numFmtId="0" fontId="12" fillId="16" borderId="70" xfId="0" applyFont="1" applyFill="1" applyBorder="1" applyAlignment="1" applyProtection="1">
      <alignment horizontal="center"/>
      <protection/>
    </xf>
    <xf numFmtId="0" fontId="12" fillId="16" borderId="71" xfId="0" applyFont="1" applyFill="1" applyBorder="1" applyAlignment="1" applyProtection="1">
      <alignment horizontal="center"/>
      <protection/>
    </xf>
    <xf numFmtId="0" fontId="12" fillId="16" borderId="72" xfId="0" applyFont="1" applyFill="1" applyBorder="1" applyAlignment="1" applyProtection="1">
      <alignment horizontal="center"/>
      <protection/>
    </xf>
    <xf numFmtId="0" fontId="7" fillId="0" borderId="70" xfId="0" applyFont="1" applyFill="1" applyBorder="1" applyAlignment="1" applyProtection="1">
      <alignment horizontal="center" vertical="center"/>
      <protection/>
    </xf>
    <xf numFmtId="0" fontId="7" fillId="0" borderId="71" xfId="0" applyFont="1" applyFill="1" applyBorder="1" applyAlignment="1" applyProtection="1">
      <alignment horizontal="center" vertical="center"/>
      <protection/>
    </xf>
    <xf numFmtId="179" fontId="7" fillId="14" borderId="52" xfId="0" applyNumberFormat="1" applyFont="1" applyFill="1" applyBorder="1" applyAlignment="1" applyProtection="1">
      <alignment horizontal="center" vertical="center"/>
      <protection/>
    </xf>
    <xf numFmtId="179" fontId="7" fillId="14" borderId="61" xfId="0" applyNumberFormat="1" applyFont="1" applyFill="1" applyBorder="1" applyAlignment="1" applyProtection="1">
      <alignment horizontal="center" vertical="center"/>
      <protection/>
    </xf>
    <xf numFmtId="179" fontId="7" fillId="14" borderId="23" xfId="0" applyNumberFormat="1" applyFont="1" applyFill="1" applyBorder="1" applyAlignment="1" applyProtection="1">
      <alignment horizontal="center" vertical="center"/>
      <protection/>
    </xf>
    <xf numFmtId="14" fontId="0" fillId="0" borderId="57" xfId="0" applyNumberFormat="1" applyFill="1" applyBorder="1" applyAlignment="1" applyProtection="1">
      <alignment horizontal="left"/>
      <protection/>
    </xf>
    <xf numFmtId="0" fontId="0" fillId="0" borderId="55" xfId="0" applyFill="1" applyBorder="1" applyAlignment="1" applyProtection="1">
      <alignment horizontal="left"/>
      <protection/>
    </xf>
    <xf numFmtId="0" fontId="0" fillId="0" borderId="56" xfId="0" applyFill="1" applyBorder="1" applyAlignment="1" applyProtection="1">
      <alignment horizontal="right"/>
      <protection/>
    </xf>
    <xf numFmtId="0" fontId="0" fillId="0" borderId="57" xfId="0" applyFill="1" applyBorder="1" applyAlignment="1" applyProtection="1">
      <alignment horizontal="right"/>
      <protection/>
    </xf>
    <xf numFmtId="0" fontId="49" fillId="0" borderId="55" xfId="53" applyFill="1" applyBorder="1" applyAlignment="1" applyProtection="1">
      <alignment horizontal="center"/>
      <protection/>
    </xf>
    <xf numFmtId="0" fontId="7" fillId="0" borderId="43" xfId="0" applyFont="1" applyFill="1" applyBorder="1" applyAlignment="1" applyProtection="1">
      <alignment horizontal="center" vertical="center"/>
      <protection/>
    </xf>
    <xf numFmtId="0" fontId="7" fillId="0" borderId="38" xfId="0" applyFont="1" applyFill="1" applyBorder="1" applyAlignment="1" applyProtection="1">
      <alignment horizontal="center" vertical="center"/>
      <protection/>
    </xf>
    <xf numFmtId="8" fontId="7" fillId="17" borderId="35" xfId="0" applyNumberFormat="1" applyFont="1" applyFill="1" applyBorder="1" applyAlignment="1" applyProtection="1">
      <alignment horizontal="center" vertical="center" wrapText="1"/>
      <protection locked="0"/>
    </xf>
    <xf numFmtId="0" fontId="7" fillId="17" borderId="35" xfId="0" applyFont="1" applyFill="1" applyBorder="1" applyAlignment="1" applyProtection="1">
      <alignment horizontal="center" vertical="center" wrapText="1"/>
      <protection locked="0"/>
    </xf>
    <xf numFmtId="9" fontId="7" fillId="11" borderId="35" xfId="0" applyNumberFormat="1" applyFont="1" applyFill="1" applyBorder="1" applyAlignment="1" applyProtection="1">
      <alignment horizontal="center" vertical="center"/>
      <protection locked="0"/>
    </xf>
    <xf numFmtId="0" fontId="7" fillId="11" borderId="35" xfId="0" applyFont="1" applyFill="1" applyBorder="1" applyAlignment="1" applyProtection="1">
      <alignment horizontal="center" vertical="center"/>
      <protection locked="0"/>
    </xf>
    <xf numFmtId="2" fontId="7" fillId="11" borderId="35" xfId="0" applyNumberFormat="1"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protection/>
    </xf>
    <xf numFmtId="0" fontId="0" fillId="0" borderId="76" xfId="0" applyFill="1" applyBorder="1" applyAlignment="1" applyProtection="1">
      <alignment horizontal="center" vertical="center"/>
      <protection/>
    </xf>
    <xf numFmtId="0" fontId="7" fillId="0" borderId="58"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wrapText="1"/>
      <protection/>
    </xf>
    <xf numFmtId="0" fontId="0" fillId="0" borderId="11" xfId="21" applyFont="1" applyFill="1" applyBorder="1" applyAlignment="1" applyProtection="1">
      <alignment horizontal="left" vertical="center" wrapText="1"/>
      <protection/>
    </xf>
    <xf numFmtId="0" fontId="7" fillId="0" borderId="12" xfId="21" applyFont="1" applyFill="1" applyBorder="1" applyAlignment="1" applyProtection="1">
      <alignment horizontal="left" vertical="center" wrapText="1"/>
      <protection/>
    </xf>
    <xf numFmtId="0" fontId="7" fillId="0" borderId="13" xfId="21" applyFont="1" applyFill="1" applyBorder="1" applyAlignment="1" applyProtection="1">
      <alignment horizontal="left" vertical="center" wrapText="1"/>
      <protection/>
    </xf>
    <xf numFmtId="0" fontId="7" fillId="0" borderId="16" xfId="21" applyFont="1" applyFill="1" applyBorder="1" applyAlignment="1" applyProtection="1">
      <alignment horizontal="left" vertical="center" wrapText="1"/>
      <protection/>
    </xf>
    <xf numFmtId="0" fontId="7" fillId="0" borderId="17" xfId="21" applyFont="1" applyFill="1" applyBorder="1" applyAlignment="1" applyProtection="1">
      <alignment horizontal="left" vertical="center" wrapText="1"/>
      <protection/>
    </xf>
    <xf numFmtId="0" fontId="7" fillId="0" borderId="18" xfId="21" applyFont="1" applyFill="1" applyBorder="1" applyAlignment="1" applyProtection="1">
      <alignment horizontal="left" vertical="center" wrapText="1"/>
      <protection/>
    </xf>
    <xf numFmtId="0" fontId="0" fillId="0" borderId="0" xfId="0" applyFill="1" applyBorder="1" applyAlignment="1" applyProtection="1">
      <alignment vertical="center"/>
      <protection/>
    </xf>
    <xf numFmtId="0" fontId="7" fillId="0" borderId="72" xfId="0" applyFont="1" applyFill="1" applyBorder="1" applyAlignment="1" applyProtection="1">
      <alignment horizontal="center" vertical="center"/>
      <protection/>
    </xf>
    <xf numFmtId="0" fontId="0" fillId="0" borderId="56" xfId="0" applyFill="1" applyBorder="1" applyAlignment="1" applyProtection="1">
      <alignment/>
      <protection/>
    </xf>
    <xf numFmtId="0" fontId="49" fillId="0" borderId="35" xfId="53" applyFill="1" applyBorder="1" applyAlignment="1" applyProtection="1">
      <alignment horizontal="center"/>
      <protection/>
    </xf>
    <xf numFmtId="170" fontId="7" fillId="14" borderId="38" xfId="0" applyNumberFormat="1" applyFont="1" applyFill="1" applyBorder="1" applyAlignment="1" applyProtection="1">
      <alignment horizontal="center" vertical="center"/>
      <protection/>
    </xf>
    <xf numFmtId="170" fontId="7" fillId="14" borderId="30" xfId="0" applyNumberFormat="1" applyFont="1" applyFill="1" applyBorder="1" applyAlignment="1" applyProtection="1">
      <alignment horizontal="center" vertical="center"/>
      <protection/>
    </xf>
    <xf numFmtId="9" fontId="7" fillId="14" borderId="43" xfId="0" applyNumberFormat="1" applyFont="1" applyFill="1" applyBorder="1" applyAlignment="1" applyProtection="1">
      <alignment horizontal="center" vertical="center"/>
      <protection/>
    </xf>
    <xf numFmtId="9" fontId="7" fillId="14" borderId="44" xfId="0" applyNumberFormat="1" applyFont="1" applyFill="1" applyBorder="1" applyAlignment="1" applyProtection="1">
      <alignment horizontal="center" vertical="center"/>
      <protection/>
    </xf>
    <xf numFmtId="179" fontId="7" fillId="14" borderId="40" xfId="0" applyNumberFormat="1" applyFont="1" applyFill="1" applyBorder="1" applyAlignment="1" applyProtection="1">
      <alignment horizontal="center" vertical="center"/>
      <protection/>
    </xf>
    <xf numFmtId="179" fontId="7" fillId="14" borderId="32" xfId="0" applyNumberFormat="1" applyFont="1" applyFill="1" applyBorder="1" applyAlignment="1" applyProtection="1">
      <alignment horizontal="center" vertical="center"/>
      <protection/>
    </xf>
    <xf numFmtId="0" fontId="7" fillId="14" borderId="26" xfId="0" applyFont="1" applyFill="1" applyBorder="1" applyAlignment="1" applyProtection="1">
      <alignment horizontal="center" vertical="center"/>
      <protection/>
    </xf>
    <xf numFmtId="0" fontId="7" fillId="14" borderId="28" xfId="0" applyFont="1" applyFill="1" applyBorder="1" applyAlignment="1" applyProtection="1">
      <alignment horizontal="center" vertical="center"/>
      <protection/>
    </xf>
    <xf numFmtId="164" fontId="0" fillId="11" borderId="38" xfId="0" applyNumberFormat="1" applyFont="1" applyFill="1" applyBorder="1" applyAlignment="1" applyProtection="1">
      <alignment/>
      <protection locked="0"/>
    </xf>
    <xf numFmtId="164" fontId="0" fillId="11" borderId="40" xfId="0" applyNumberFormat="1" applyFont="1" applyFill="1" applyBorder="1" applyAlignment="1" applyProtection="1">
      <alignment/>
      <protection locked="0"/>
    </xf>
    <xf numFmtId="14" fontId="0" fillId="0" borderId="55" xfId="0" applyNumberFormat="1" applyFill="1" applyBorder="1" applyAlignment="1" applyProtection="1">
      <alignment horizontal="left"/>
      <protection/>
    </xf>
    <xf numFmtId="0" fontId="54" fillId="0" borderId="77" xfId="21" applyFont="1" applyFill="1" applyBorder="1" applyAlignment="1" applyProtection="1">
      <alignment horizontal="center" vertical="center"/>
      <protection/>
    </xf>
    <xf numFmtId="170" fontId="0" fillId="0" borderId="75" xfId="0" applyNumberFormat="1" applyFill="1" applyBorder="1" applyAlignment="1" applyProtection="1">
      <alignment horizontal="right" vertical="center"/>
      <protection/>
    </xf>
    <xf numFmtId="170" fontId="0" fillId="0" borderId="55" xfId="0" applyNumberFormat="1" applyFill="1" applyBorder="1" applyAlignment="1" applyProtection="1">
      <alignment horizontal="right" vertical="center"/>
      <protection/>
    </xf>
    <xf numFmtId="3" fontId="0" fillId="0" borderId="55" xfId="0" applyNumberFormat="1" applyFill="1" applyBorder="1" applyAlignment="1" applyProtection="1">
      <alignment horizontal="right" vertical="center"/>
      <protection/>
    </xf>
    <xf numFmtId="3" fontId="0" fillId="0" borderId="62" xfId="0" applyNumberFormat="1" applyFill="1" applyBorder="1" applyAlignment="1" applyProtection="1">
      <alignment horizontal="right" vertical="center"/>
      <protection/>
    </xf>
    <xf numFmtId="0" fontId="7" fillId="0" borderId="29"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protection/>
    </xf>
    <xf numFmtId="0" fontId="7" fillId="0" borderId="40"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7" fillId="0" borderId="32" xfId="0" applyFont="1" applyFill="1" applyBorder="1" applyAlignment="1" applyProtection="1">
      <alignment horizontal="center" vertical="center" wrapText="1"/>
      <protection/>
    </xf>
    <xf numFmtId="9" fontId="0" fillId="14" borderId="42" xfId="0" applyNumberFormat="1" applyFont="1" applyFill="1" applyBorder="1" applyAlignment="1" applyProtection="1">
      <alignment horizontal="center" vertical="center"/>
      <protection/>
    </xf>
    <xf numFmtId="9" fontId="0" fillId="14" borderId="57" xfId="0" applyNumberFormat="1" applyFont="1" applyFill="1" applyBorder="1" applyAlignment="1" applyProtection="1">
      <alignment horizontal="center" vertical="center"/>
      <protection/>
    </xf>
    <xf numFmtId="9" fontId="0" fillId="14" borderId="24" xfId="0" applyNumberFormat="1" applyFont="1" applyFill="1" applyBorder="1" applyAlignment="1" applyProtection="1">
      <alignment horizontal="center" vertical="center"/>
      <protection/>
    </xf>
    <xf numFmtId="170" fontId="0" fillId="14" borderId="37" xfId="0" applyNumberFormat="1" applyFont="1" applyFill="1" applyBorder="1" applyAlignment="1" applyProtection="1">
      <alignment horizontal="center" vertical="center"/>
      <protection/>
    </xf>
    <xf numFmtId="170" fontId="0" fillId="14" borderId="67" xfId="0" applyNumberFormat="1" applyFont="1" applyFill="1" applyBorder="1" applyAlignment="1" applyProtection="1">
      <alignment horizontal="center" vertical="center"/>
      <protection/>
    </xf>
    <xf numFmtId="170" fontId="0" fillId="14" borderId="22" xfId="0" applyNumberFormat="1" applyFont="1" applyFill="1" applyBorder="1" applyAlignment="1" applyProtection="1">
      <alignment horizontal="center" vertical="center"/>
      <protection/>
    </xf>
    <xf numFmtId="0" fontId="7" fillId="14" borderId="70" xfId="0" applyFont="1" applyFill="1" applyBorder="1" applyAlignment="1" applyProtection="1">
      <alignment horizontal="center" vertical="center"/>
      <protection/>
    </xf>
    <xf numFmtId="0" fontId="7" fillId="14" borderId="71" xfId="0" applyFont="1" applyFill="1" applyBorder="1" applyAlignment="1" applyProtection="1">
      <alignment horizontal="center" vertical="center"/>
      <protection/>
    </xf>
    <xf numFmtId="0" fontId="7" fillId="14" borderId="72" xfId="0" applyFont="1" applyFill="1" applyBorder="1" applyAlignment="1" applyProtection="1">
      <alignment horizontal="center"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9" fontId="7" fillId="14" borderId="42" xfId="0" applyNumberFormat="1" applyFont="1" applyFill="1" applyBorder="1" applyAlignment="1" applyProtection="1">
      <alignment horizontal="center" vertical="center"/>
      <protection/>
    </xf>
    <xf numFmtId="9" fontId="7" fillId="14" borderId="24" xfId="0" applyNumberFormat="1" applyFont="1" applyFill="1" applyBorder="1" applyAlignment="1" applyProtection="1">
      <alignment horizontal="center" vertical="center"/>
      <protection/>
    </xf>
    <xf numFmtId="170" fontId="7" fillId="14" borderId="37" xfId="0" applyNumberFormat="1" applyFont="1" applyFill="1" applyBorder="1" applyAlignment="1" applyProtection="1">
      <alignment horizontal="center" vertical="center"/>
      <protection/>
    </xf>
    <xf numFmtId="170" fontId="7" fillId="14" borderId="22" xfId="0" applyNumberFormat="1" applyFont="1" applyFill="1" applyBorder="1" applyAlignment="1" applyProtection="1">
      <alignment horizontal="center" vertical="center"/>
      <protection/>
    </xf>
    <xf numFmtId="9" fontId="7" fillId="14" borderId="57" xfId="0" applyNumberFormat="1" applyFont="1" applyFill="1" applyBorder="1" applyAlignment="1" applyProtection="1">
      <alignment horizontal="center" vertical="center"/>
      <protection/>
    </xf>
    <xf numFmtId="170" fontId="7" fillId="14" borderId="67" xfId="0" applyNumberFormat="1" applyFont="1" applyFill="1" applyBorder="1" applyAlignment="1" applyProtection="1">
      <alignment horizontal="center" vertical="center"/>
      <protection/>
    </xf>
    <xf numFmtId="0" fontId="7" fillId="0" borderId="40" xfId="0" applyFont="1" applyFill="1" applyBorder="1" applyAlignment="1" applyProtection="1">
      <alignment horizontal="center" vertical="center"/>
      <protection/>
    </xf>
    <xf numFmtId="2" fontId="7" fillId="11" borderId="31" xfId="0" applyNumberFormat="1" applyFont="1" applyFill="1" applyBorder="1" applyAlignment="1" applyProtection="1">
      <alignment horizontal="center" vertical="center" wrapText="1"/>
      <protection locked="0"/>
    </xf>
    <xf numFmtId="0" fontId="0" fillId="0" borderId="56" xfId="0" applyFill="1" applyBorder="1" applyAlignment="1" applyProtection="1">
      <alignment horizontal="right" vertical="center"/>
      <protection/>
    </xf>
    <xf numFmtId="0" fontId="38" fillId="0" borderId="70" xfId="0" applyFont="1" applyFill="1" applyBorder="1" applyAlignment="1" applyProtection="1">
      <alignment horizontal="center" vertical="center" wrapText="1"/>
      <protection/>
    </xf>
    <xf numFmtId="0" fontId="38" fillId="0" borderId="71" xfId="0" applyFont="1" applyFill="1" applyBorder="1" applyAlignment="1" applyProtection="1">
      <alignment horizontal="center" vertical="center" wrapText="1"/>
      <protection/>
    </xf>
    <xf numFmtId="0" fontId="38" fillId="0" borderId="72" xfId="0" applyFont="1" applyFill="1" applyBorder="1" applyAlignment="1" applyProtection="1">
      <alignment horizontal="center" vertical="center" wrapText="1"/>
      <protection/>
    </xf>
    <xf numFmtId="0" fontId="0" fillId="0" borderId="35" xfId="0" applyFont="1" applyFill="1" applyBorder="1" applyAlignment="1" applyProtection="1">
      <alignment horizontal="left" vertical="center" wrapText="1"/>
      <protection/>
    </xf>
    <xf numFmtId="0" fontId="0" fillId="0" borderId="56" xfId="0" applyFont="1" applyFill="1" applyBorder="1" applyAlignment="1" applyProtection="1">
      <alignment horizontal="left" vertical="center" wrapText="1"/>
      <protection/>
    </xf>
    <xf numFmtId="0" fontId="0" fillId="0" borderId="44" xfId="0" applyFont="1" applyFill="1" applyBorder="1" applyAlignment="1" applyProtection="1">
      <alignment horizontal="left" vertical="center" wrapText="1"/>
      <protection/>
    </xf>
    <xf numFmtId="181" fontId="7" fillId="11" borderId="29" xfId="0" applyNumberFormat="1" applyFont="1" applyFill="1" applyBorder="1" applyAlignment="1" applyProtection="1">
      <alignment horizontal="center" vertical="center" wrapText="1"/>
      <protection locked="0"/>
    </xf>
    <xf numFmtId="181" fontId="7" fillId="11" borderId="35" xfId="0" applyNumberFormat="1" applyFont="1" applyFill="1" applyBorder="1" applyAlignment="1" applyProtection="1">
      <alignment horizontal="center" vertical="center" wrapText="1"/>
      <protection locked="0"/>
    </xf>
    <xf numFmtId="0" fontId="0" fillId="0" borderId="0" xfId="0" applyFill="1" applyAlignment="1" applyProtection="1">
      <alignment vertical="center"/>
      <protection/>
    </xf>
    <xf numFmtId="0" fontId="0" fillId="0" borderId="29" xfId="0" applyFont="1" applyFill="1" applyBorder="1" applyAlignment="1" applyProtection="1">
      <alignment horizontal="left" vertical="center" wrapText="1"/>
      <protection/>
    </xf>
    <xf numFmtId="0" fontId="0" fillId="0" borderId="74"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76" xfId="0" applyFont="1" applyFill="1" applyBorder="1" applyAlignment="1" applyProtection="1">
      <alignment horizontal="left" vertical="center" wrapText="1"/>
      <protection/>
    </xf>
    <xf numFmtId="0" fontId="0" fillId="0" borderId="78" xfId="0" applyFont="1" applyFill="1" applyBorder="1" applyAlignment="1" applyProtection="1">
      <alignment horizontal="left" vertical="center" wrapText="1"/>
      <protection/>
    </xf>
    <xf numFmtId="0" fontId="0" fillId="0" borderId="79" xfId="0" applyFont="1" applyFill="1" applyBorder="1" applyAlignment="1" applyProtection="1">
      <alignment horizontal="left" vertical="center" wrapText="1"/>
      <protection/>
    </xf>
    <xf numFmtId="0" fontId="0" fillId="0" borderId="68"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68"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68" xfId="0"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26"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0" fillId="0" borderId="0" xfId="0" applyFont="1" applyBorder="1" applyAlignment="1">
      <alignment/>
    </xf>
    <xf numFmtId="0" fontId="0" fillId="0" borderId="15" xfId="0" applyFont="1" applyBorder="1" applyAlignment="1">
      <alignment/>
    </xf>
    <xf numFmtId="10" fontId="0" fillId="0" borderId="26" xfId="0" applyNumberFormat="1" applyFont="1" applyFill="1" applyBorder="1" applyAlignment="1" applyProtection="1">
      <alignment horizontal="center" vertical="center"/>
      <protection/>
    </xf>
    <xf numFmtId="0" fontId="0" fillId="0" borderId="8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31" xfId="0" applyFont="1" applyFill="1" applyBorder="1" applyAlignment="1" applyProtection="1">
      <alignment horizontal="left" vertical="center" wrapText="1"/>
      <protection/>
    </xf>
    <xf numFmtId="0" fontId="0" fillId="0" borderId="73"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52" xfId="0" applyFill="1" applyBorder="1" applyAlignment="1" applyProtection="1">
      <alignment horizontal="center" vertical="center"/>
      <protection/>
    </xf>
    <xf numFmtId="0" fontId="0" fillId="0" borderId="42"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170" fontId="0" fillId="0" borderId="38" xfId="0" applyNumberFormat="1" applyFill="1" applyBorder="1" applyAlignment="1" applyProtection="1">
      <alignment horizontal="center" vertical="center"/>
      <protection/>
    </xf>
    <xf numFmtId="170" fontId="0" fillId="0" borderId="29" xfId="0" applyNumberFormat="1" applyFill="1" applyBorder="1" applyAlignment="1" applyProtection="1">
      <alignment horizontal="center" vertical="center"/>
      <protection/>
    </xf>
    <xf numFmtId="170" fontId="0" fillId="0" borderId="30" xfId="0" applyNumberFormat="1" applyFill="1" applyBorder="1" applyAlignment="1" applyProtection="1">
      <alignment horizontal="center" vertical="center"/>
      <protection/>
    </xf>
    <xf numFmtId="170" fontId="0" fillId="0" borderId="43" xfId="0" applyNumberFormat="1" applyFill="1" applyBorder="1" applyAlignment="1" applyProtection="1">
      <alignment horizontal="center" vertical="center"/>
      <protection/>
    </xf>
    <xf numFmtId="170" fontId="0" fillId="0" borderId="35" xfId="0" applyNumberFormat="1" applyFill="1" applyBorder="1" applyAlignment="1" applyProtection="1">
      <alignment horizontal="center" vertical="center"/>
      <protection/>
    </xf>
    <xf numFmtId="170" fontId="0" fillId="0" borderId="44" xfId="0" applyNumberFormat="1" applyFill="1" applyBorder="1" applyAlignment="1" applyProtection="1">
      <alignment horizontal="center" vertical="center"/>
      <protection/>
    </xf>
    <xf numFmtId="3" fontId="0" fillId="0" borderId="43"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3" fontId="0" fillId="0" borderId="44" xfId="0" applyNumberFormat="1" applyFill="1" applyBorder="1" applyAlignment="1" applyProtection="1">
      <alignment horizontal="center" vertical="center"/>
      <protection/>
    </xf>
    <xf numFmtId="3" fontId="0" fillId="0" borderId="40" xfId="0" applyNumberFormat="1" applyFill="1" applyBorder="1" applyAlignment="1" applyProtection="1">
      <alignment horizontal="center" vertical="center"/>
      <protection/>
    </xf>
    <xf numFmtId="3" fontId="0" fillId="0" borderId="31" xfId="0" applyNumberFormat="1" applyFill="1" applyBorder="1" applyAlignment="1" applyProtection="1">
      <alignment horizontal="center" vertical="center"/>
      <protection/>
    </xf>
    <xf numFmtId="3" fontId="0" fillId="0" borderId="32" xfId="0" applyNumberFormat="1" applyFill="1" applyBorder="1" applyAlignment="1" applyProtection="1">
      <alignment horizontal="center" vertical="center"/>
      <protection/>
    </xf>
    <xf numFmtId="0" fontId="0" fillId="0" borderId="12"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15" fillId="0" borderId="38" xfId="0" applyFont="1" applyFill="1" applyBorder="1" applyAlignment="1" applyProtection="1">
      <alignment horizontal="center" vertical="center" wrapText="1"/>
      <protection/>
    </xf>
    <xf numFmtId="0" fontId="15" fillId="0" borderId="29" xfId="0" applyFont="1" applyFill="1" applyBorder="1" applyAlignment="1" applyProtection="1">
      <alignment horizontal="center" vertical="center" wrapText="1"/>
      <protection/>
    </xf>
    <xf numFmtId="0" fontId="15" fillId="0" borderId="30" xfId="0" applyFont="1" applyFill="1" applyBorder="1" applyAlignment="1" applyProtection="1">
      <alignment horizontal="center" vertical="center" wrapText="1"/>
      <protection/>
    </xf>
    <xf numFmtId="0" fontId="0" fillId="0" borderId="43" xfId="0" applyFont="1" applyFill="1" applyBorder="1" applyAlignment="1" applyProtection="1">
      <alignment horizontal="left" vertical="center" wrapText="1"/>
      <protection/>
    </xf>
    <xf numFmtId="0" fontId="0" fillId="0" borderId="40" xfId="0" applyFont="1" applyFill="1" applyBorder="1" applyAlignment="1" applyProtection="1">
      <alignment horizontal="left" vertical="center" wrapText="1"/>
      <protection/>
    </xf>
    <xf numFmtId="0" fontId="0" fillId="0" borderId="23"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22" xfId="0" applyFill="1" applyBorder="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00725"/>
          <c:w val="0.9195"/>
          <c:h val="0.907"/>
        </c:manualLayout>
      </c:layout>
      <c:barChart>
        <c:barDir val="col"/>
        <c:grouping val="clustered"/>
        <c:varyColors val="0"/>
        <c:ser>
          <c:idx val="0"/>
          <c:order val="0"/>
          <c:tx>
            <c:strRef>
              <c:f>'4.Executive Summary'!$E$31</c:f>
              <c:strCache>
                <c:ptCount val="1"/>
                <c:pt idx="0">
                  <c:v>Annual net cash flow ($/year)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Summary'!$I$30:$S$30</c:f>
              <c:strCache/>
            </c:strRef>
          </c:cat>
          <c:val>
            <c:numRef>
              <c:f>'4.Executive Summary'!$I$31:$N$31</c:f>
              <c:numCache/>
            </c:numRef>
          </c:val>
        </c:ser>
        <c:axId val="3275461"/>
        <c:axId val="29479150"/>
      </c:barChart>
      <c:lineChart>
        <c:grouping val="standard"/>
        <c:varyColors val="0"/>
        <c:ser>
          <c:idx val="1"/>
          <c:order val="1"/>
          <c:tx>
            <c:strRef>
              <c:f>'4.Executive Summary'!$E$32</c:f>
              <c:strCache>
                <c:ptCount val="1"/>
                <c:pt idx="0">
                  <c:v>Cumulative net cash flow ($)</c:v>
                </c:pt>
              </c:strCache>
            </c:strRef>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'4.Executive Summary'!$I$32:$N$32</c:f>
              <c:numCache/>
            </c:numRef>
          </c:val>
          <c:smooth val="0"/>
        </c:ser>
        <c:axId val="3275461"/>
        <c:axId val="29479150"/>
      </c:lineChart>
      <c:catAx>
        <c:axId val="3275461"/>
        <c:scaling>
          <c:orientation val="minMax"/>
        </c:scaling>
        <c:axPos val="b"/>
        <c:delete val="0"/>
        <c:numFmt formatCode="General" sourceLinked="1"/>
        <c:majorTickMark val="out"/>
        <c:minorTickMark val="none"/>
        <c:tickLblPos val="nextTo"/>
        <c:spPr>
          <a:ln w="3175">
            <a:solidFill>
              <a:srgbClr val="808080"/>
            </a:solidFill>
          </a:ln>
        </c:spPr>
        <c:crossAx val="29479150"/>
        <c:crosses val="autoZero"/>
        <c:auto val="1"/>
        <c:lblOffset val="100"/>
        <c:tickLblSkip val="1"/>
        <c:noMultiLvlLbl val="0"/>
      </c:catAx>
      <c:valAx>
        <c:axId val="2947915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Net cash flows ($)</a:t>
                </a:r>
              </a:p>
            </c:rich>
          </c:tx>
          <c:layout>
            <c:manualLayout>
              <c:xMode val="factor"/>
              <c:yMode val="factor"/>
              <c:x val="-0.018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75461"/>
        <c:crossesAt val="1"/>
        <c:crossBetween val="between"/>
        <c:dispUnits/>
      </c:valAx>
      <c:spPr>
        <a:solidFill>
          <a:srgbClr val="FFFFFF"/>
        </a:solidFill>
        <a:ln w="3175">
          <a:noFill/>
        </a:ln>
      </c:spPr>
    </c:plotArea>
    <c:legend>
      <c:legendPos val="b"/>
      <c:layout>
        <c:manualLayout>
          <c:xMode val="edge"/>
          <c:yMode val="edge"/>
          <c:x val="0.07325"/>
          <c:y val="0.911"/>
          <c:w val="0.85"/>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0725"/>
          <c:w val="0.9225"/>
          <c:h val="0.90975"/>
        </c:manualLayout>
      </c:layout>
      <c:barChart>
        <c:barDir val="col"/>
        <c:grouping val="clustered"/>
        <c:varyColors val="0"/>
        <c:ser>
          <c:idx val="0"/>
          <c:order val="0"/>
          <c:tx>
            <c:strRef>
              <c:f>'4.Executive Summary'!$E$33</c:f>
              <c:strCache>
                <c:ptCount val="1"/>
                <c:pt idx="0">
                  <c:v>Annual CO2 savings (kg/year)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Summary'!$I$30:$S$30</c:f>
              <c:strCache/>
            </c:strRef>
          </c:cat>
          <c:val>
            <c:numRef>
              <c:f>'4.Executive Summary'!$I$33:$N$33</c:f>
              <c:numCache/>
            </c:numRef>
          </c:val>
        </c:ser>
        <c:axId val="63985759"/>
        <c:axId val="39000920"/>
      </c:barChart>
      <c:lineChart>
        <c:grouping val="standard"/>
        <c:varyColors val="0"/>
        <c:ser>
          <c:idx val="1"/>
          <c:order val="1"/>
          <c:tx>
            <c:strRef>
              <c:f>'4.Executive Summary'!$E$34</c:f>
              <c:strCache>
                <c:ptCount val="1"/>
                <c:pt idx="0">
                  <c:v>Cumulative CO2 savings (kg)</c:v>
                </c:pt>
              </c:strCache>
            </c:strRef>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'4.Executive Summary'!$I$34:$N$34</c:f>
              <c:numCache/>
            </c:numRef>
          </c:val>
          <c:smooth val="0"/>
        </c:ser>
        <c:axId val="63985759"/>
        <c:axId val="39000920"/>
      </c:lineChart>
      <c:catAx>
        <c:axId val="63985759"/>
        <c:scaling>
          <c:orientation val="minMax"/>
        </c:scaling>
        <c:axPos val="b"/>
        <c:delete val="0"/>
        <c:numFmt formatCode="General" sourceLinked="1"/>
        <c:majorTickMark val="out"/>
        <c:minorTickMark val="none"/>
        <c:tickLblPos val="nextTo"/>
        <c:spPr>
          <a:ln w="3175">
            <a:solidFill>
              <a:srgbClr val="808080"/>
            </a:solidFill>
          </a:ln>
        </c:spPr>
        <c:crossAx val="39000920"/>
        <c:crosses val="autoZero"/>
        <c:auto val="1"/>
        <c:lblOffset val="100"/>
        <c:tickLblSkip val="1"/>
        <c:noMultiLvlLbl val="0"/>
      </c:catAx>
      <c:valAx>
        <c:axId val="3900092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Reduction in CO2 emissions (kg CO2)</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985759"/>
        <c:crossesAt val="1"/>
        <c:crossBetween val="between"/>
        <c:dispUnits/>
      </c:valAx>
      <c:spPr>
        <a:solidFill>
          <a:srgbClr val="FFFFFF"/>
        </a:solidFill>
        <a:ln w="3175">
          <a:noFill/>
        </a:ln>
      </c:spPr>
    </c:plotArea>
    <c:legend>
      <c:legendPos val="b"/>
      <c:layout>
        <c:manualLayout>
          <c:xMode val="edge"/>
          <c:yMode val="edge"/>
          <c:x val="0.0905"/>
          <c:y val="0.911"/>
          <c:w val="0.8155"/>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23</xdr:row>
      <xdr:rowOff>95250</xdr:rowOff>
    </xdr:from>
    <xdr:to>
      <xdr:col>11</xdr:col>
      <xdr:colOff>1095375</xdr:colOff>
      <xdr:row>39</xdr:row>
      <xdr:rowOff>76200</xdr:rowOff>
    </xdr:to>
    <xdr:pic>
      <xdr:nvPicPr>
        <xdr:cNvPr id="1" name="Picture 1"/>
        <xdr:cNvPicPr preferRelativeResize="1">
          <a:picLocks noChangeAspect="1"/>
        </xdr:cNvPicPr>
      </xdr:nvPicPr>
      <xdr:blipFill>
        <a:blip r:embed="rId1"/>
        <a:srcRect l="5270" t="34971" r="11079" b="20359"/>
        <a:stretch>
          <a:fillRect/>
        </a:stretch>
      </xdr:blipFill>
      <xdr:spPr>
        <a:xfrm>
          <a:off x="409575" y="4676775"/>
          <a:ext cx="10191750" cy="3057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12</xdr:row>
      <xdr:rowOff>66675</xdr:rowOff>
    </xdr:from>
    <xdr:to>
      <xdr:col>8</xdr:col>
      <xdr:colOff>352425</xdr:colOff>
      <xdr:row>28</xdr:row>
      <xdr:rowOff>104775</xdr:rowOff>
    </xdr:to>
    <xdr:graphicFrame>
      <xdr:nvGraphicFramePr>
        <xdr:cNvPr id="1" name="Chart 1"/>
        <xdr:cNvGraphicFramePr/>
      </xdr:nvGraphicFramePr>
      <xdr:xfrm>
        <a:off x="419100" y="2895600"/>
        <a:ext cx="5162550" cy="3190875"/>
      </xdr:xfrm>
      <a:graphic>
        <a:graphicData uri="http://schemas.openxmlformats.org/drawingml/2006/chart">
          <c:chart xmlns:c="http://schemas.openxmlformats.org/drawingml/2006/chart" r:id="rId1"/>
        </a:graphicData>
      </a:graphic>
    </xdr:graphicFrame>
    <xdr:clientData/>
  </xdr:twoCellAnchor>
  <xdr:twoCellAnchor>
    <xdr:from>
      <xdr:col>8</xdr:col>
      <xdr:colOff>409575</xdr:colOff>
      <xdr:row>12</xdr:row>
      <xdr:rowOff>66675</xdr:rowOff>
    </xdr:from>
    <xdr:to>
      <xdr:col>19</xdr:col>
      <xdr:colOff>0</xdr:colOff>
      <xdr:row>28</xdr:row>
      <xdr:rowOff>104775</xdr:rowOff>
    </xdr:to>
    <xdr:graphicFrame>
      <xdr:nvGraphicFramePr>
        <xdr:cNvPr id="2" name="Chart 4"/>
        <xdr:cNvGraphicFramePr/>
      </xdr:nvGraphicFramePr>
      <xdr:xfrm>
        <a:off x="5638800" y="2895600"/>
        <a:ext cx="5353050" cy="3190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EC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N51"/>
  <sheetViews>
    <sheetView tabSelected="1" zoomScalePageLayoutView="0" workbookViewId="0" topLeftCell="A1">
      <selection activeCell="A1" sqref="A1"/>
    </sheetView>
  </sheetViews>
  <sheetFormatPr defaultColWidth="9.140625" defaultRowHeight="15"/>
  <cols>
    <col min="1" max="2" width="2.8515625" style="1" customWidth="1"/>
    <col min="3" max="11" width="9.57421875" style="1" customWidth="1"/>
    <col min="12" max="12" width="2.8515625" style="1" customWidth="1"/>
    <col min="13" max="16384" width="9.140625" style="1" customWidth="1"/>
  </cols>
  <sheetData>
    <row r="1" ht="15.75" thickBot="1"/>
    <row r="2" spans="2:12" ht="15.75" thickBot="1">
      <c r="B2" s="2"/>
      <c r="C2" s="3"/>
      <c r="D2" s="3"/>
      <c r="E2" s="3"/>
      <c r="F2" s="3"/>
      <c r="G2" s="3"/>
      <c r="H2" s="3"/>
      <c r="I2" s="3"/>
      <c r="J2" s="3"/>
      <c r="K2" s="3"/>
      <c r="L2" s="4"/>
    </row>
    <row r="3" spans="2:12" ht="22.5" customHeight="1">
      <c r="B3" s="5"/>
      <c r="C3" s="168" t="s">
        <v>32</v>
      </c>
      <c r="D3" s="169"/>
      <c r="E3" s="169"/>
      <c r="F3" s="169"/>
      <c r="G3" s="169"/>
      <c r="H3" s="169"/>
      <c r="I3" s="169"/>
      <c r="J3" s="169"/>
      <c r="K3" s="170"/>
      <c r="L3" s="6"/>
    </row>
    <row r="4" spans="2:12" ht="22.5" customHeight="1" thickBot="1">
      <c r="B4" s="5"/>
      <c r="C4" s="171" t="s">
        <v>99</v>
      </c>
      <c r="D4" s="172"/>
      <c r="E4" s="172"/>
      <c r="F4" s="172"/>
      <c r="G4" s="172"/>
      <c r="H4" s="172"/>
      <c r="I4" s="172"/>
      <c r="J4" s="172"/>
      <c r="K4" s="173"/>
      <c r="L4" s="6"/>
    </row>
    <row r="5" spans="2:12" ht="15">
      <c r="B5" s="5"/>
      <c r="C5" s="7"/>
      <c r="D5" s="7"/>
      <c r="E5" s="7"/>
      <c r="F5" s="7"/>
      <c r="G5" s="7"/>
      <c r="H5" s="7"/>
      <c r="I5" s="7"/>
      <c r="J5" s="7"/>
      <c r="K5" s="7"/>
      <c r="L5" s="6"/>
    </row>
    <row r="6" spans="2:12" ht="15">
      <c r="B6" s="5"/>
      <c r="C6" s="174" t="s">
        <v>33</v>
      </c>
      <c r="D6" s="175"/>
      <c r="E6" s="175"/>
      <c r="F6" s="175"/>
      <c r="G6" s="175"/>
      <c r="H6" s="176">
        <f ca="1">TODAY()</f>
        <v>40521</v>
      </c>
      <c r="I6" s="175"/>
      <c r="J6" s="175"/>
      <c r="K6" s="177"/>
      <c r="L6" s="6"/>
    </row>
    <row r="7" spans="2:12" ht="15.75" thickBot="1">
      <c r="B7" s="5"/>
      <c r="C7" s="8"/>
      <c r="D7" s="8"/>
      <c r="E7" s="8"/>
      <c r="F7" s="8"/>
      <c r="G7" s="8"/>
      <c r="H7" s="8"/>
      <c r="I7" s="8"/>
      <c r="J7" s="8"/>
      <c r="K7" s="8"/>
      <c r="L7" s="6"/>
    </row>
    <row r="8" spans="2:12" ht="15">
      <c r="B8" s="5"/>
      <c r="C8" s="178" t="s">
        <v>34</v>
      </c>
      <c r="D8" s="179"/>
      <c r="E8" s="179"/>
      <c r="F8" s="179"/>
      <c r="G8" s="179"/>
      <c r="H8" s="179"/>
      <c r="I8" s="179"/>
      <c r="J8" s="179"/>
      <c r="K8" s="180"/>
      <c r="L8" s="6"/>
    </row>
    <row r="9" spans="2:12" ht="15">
      <c r="B9" s="5"/>
      <c r="C9" s="181"/>
      <c r="D9" s="182"/>
      <c r="E9" s="182"/>
      <c r="F9" s="182"/>
      <c r="G9" s="182"/>
      <c r="H9" s="182"/>
      <c r="I9" s="182"/>
      <c r="J9" s="182"/>
      <c r="K9" s="183"/>
      <c r="L9" s="6"/>
    </row>
    <row r="10" spans="2:12" ht="15.75" thickBot="1">
      <c r="B10" s="5"/>
      <c r="C10" s="184" t="s">
        <v>35</v>
      </c>
      <c r="D10" s="185"/>
      <c r="E10" s="185"/>
      <c r="F10" s="185"/>
      <c r="G10" s="185"/>
      <c r="H10" s="186">
        <v>40521</v>
      </c>
      <c r="I10" s="187"/>
      <c r="J10" s="187"/>
      <c r="K10" s="188"/>
      <c r="L10" s="6"/>
    </row>
    <row r="11" spans="2:12" ht="15.75" thickBot="1">
      <c r="B11" s="5"/>
      <c r="C11" s="9"/>
      <c r="D11" s="9"/>
      <c r="E11" s="9"/>
      <c r="F11" s="9"/>
      <c r="G11" s="9"/>
      <c r="H11" s="10"/>
      <c r="I11" s="11"/>
      <c r="J11" s="11"/>
      <c r="K11" s="11"/>
      <c r="L11" s="6"/>
    </row>
    <row r="12" spans="2:12" ht="15">
      <c r="B12" s="5"/>
      <c r="C12" s="189" t="s">
        <v>36</v>
      </c>
      <c r="D12" s="190"/>
      <c r="E12" s="190"/>
      <c r="F12" s="190"/>
      <c r="G12" s="190"/>
      <c r="H12" s="190"/>
      <c r="I12" s="190"/>
      <c r="J12" s="190"/>
      <c r="K12" s="191"/>
      <c r="L12" s="6"/>
    </row>
    <row r="13" spans="2:12" ht="15">
      <c r="B13" s="5"/>
      <c r="C13" s="192"/>
      <c r="D13" s="193"/>
      <c r="E13" s="193"/>
      <c r="F13" s="193"/>
      <c r="G13" s="193"/>
      <c r="H13" s="193"/>
      <c r="I13" s="193"/>
      <c r="J13" s="193"/>
      <c r="K13" s="194"/>
      <c r="L13" s="6"/>
    </row>
    <row r="14" spans="2:12" ht="15">
      <c r="B14" s="5"/>
      <c r="C14" s="192"/>
      <c r="D14" s="193"/>
      <c r="E14" s="193"/>
      <c r="F14" s="193"/>
      <c r="G14" s="193"/>
      <c r="H14" s="193"/>
      <c r="I14" s="193"/>
      <c r="J14" s="193"/>
      <c r="K14" s="194"/>
      <c r="L14" s="6"/>
    </row>
    <row r="15" spans="2:12" ht="15">
      <c r="B15" s="5"/>
      <c r="C15" s="192"/>
      <c r="D15" s="193"/>
      <c r="E15" s="193"/>
      <c r="F15" s="193"/>
      <c r="G15" s="193"/>
      <c r="H15" s="193"/>
      <c r="I15" s="193"/>
      <c r="J15" s="193"/>
      <c r="K15" s="194"/>
      <c r="L15" s="6"/>
    </row>
    <row r="16" spans="2:12" ht="15">
      <c r="B16" s="5"/>
      <c r="C16" s="192"/>
      <c r="D16" s="193"/>
      <c r="E16" s="193"/>
      <c r="F16" s="193"/>
      <c r="G16" s="193"/>
      <c r="H16" s="193"/>
      <c r="I16" s="193"/>
      <c r="J16" s="193"/>
      <c r="K16" s="194"/>
      <c r="L16" s="6"/>
    </row>
    <row r="17" spans="2:12" ht="15">
      <c r="B17" s="5"/>
      <c r="C17" s="192"/>
      <c r="D17" s="193"/>
      <c r="E17" s="193"/>
      <c r="F17" s="193"/>
      <c r="G17" s="193"/>
      <c r="H17" s="193"/>
      <c r="I17" s="193"/>
      <c r="J17" s="193"/>
      <c r="K17" s="194"/>
      <c r="L17" s="6"/>
    </row>
    <row r="18" spans="2:12" ht="15">
      <c r="B18" s="5"/>
      <c r="C18" s="192"/>
      <c r="D18" s="193"/>
      <c r="E18" s="193"/>
      <c r="F18" s="193"/>
      <c r="G18" s="193"/>
      <c r="H18" s="193"/>
      <c r="I18" s="193"/>
      <c r="J18" s="193"/>
      <c r="K18" s="194"/>
      <c r="L18" s="6"/>
    </row>
    <row r="19" spans="2:12" ht="15">
      <c r="B19" s="5"/>
      <c r="C19" s="192"/>
      <c r="D19" s="193"/>
      <c r="E19" s="193"/>
      <c r="F19" s="193"/>
      <c r="G19" s="193"/>
      <c r="H19" s="193"/>
      <c r="I19" s="193"/>
      <c r="J19" s="193"/>
      <c r="K19" s="194"/>
      <c r="L19" s="6"/>
    </row>
    <row r="20" spans="2:12" ht="15">
      <c r="B20" s="5"/>
      <c r="C20" s="192"/>
      <c r="D20" s="193"/>
      <c r="E20" s="193"/>
      <c r="F20" s="193"/>
      <c r="G20" s="193"/>
      <c r="H20" s="193"/>
      <c r="I20" s="193"/>
      <c r="J20" s="193"/>
      <c r="K20" s="194"/>
      <c r="L20" s="6"/>
    </row>
    <row r="21" spans="2:12" ht="15">
      <c r="B21" s="5"/>
      <c r="C21" s="192"/>
      <c r="D21" s="193"/>
      <c r="E21" s="193"/>
      <c r="F21" s="193"/>
      <c r="G21" s="193"/>
      <c r="H21" s="193"/>
      <c r="I21" s="193"/>
      <c r="J21" s="193"/>
      <c r="K21" s="194"/>
      <c r="L21" s="6"/>
    </row>
    <row r="22" spans="2:12" ht="15">
      <c r="B22" s="5"/>
      <c r="C22" s="192"/>
      <c r="D22" s="193"/>
      <c r="E22" s="193"/>
      <c r="F22" s="193"/>
      <c r="G22" s="193"/>
      <c r="H22" s="193"/>
      <c r="I22" s="193"/>
      <c r="J22" s="193"/>
      <c r="K22" s="194"/>
      <c r="L22" s="6"/>
    </row>
    <row r="23" spans="2:12" ht="15">
      <c r="B23" s="5"/>
      <c r="C23" s="192"/>
      <c r="D23" s="193"/>
      <c r="E23" s="193"/>
      <c r="F23" s="193"/>
      <c r="G23" s="193"/>
      <c r="H23" s="193"/>
      <c r="I23" s="193"/>
      <c r="J23" s="193"/>
      <c r="K23" s="194"/>
      <c r="L23" s="6"/>
    </row>
    <row r="24" spans="2:12" ht="15.75" thickBot="1">
      <c r="B24" s="5"/>
      <c r="C24" s="195"/>
      <c r="D24" s="196"/>
      <c r="E24" s="196"/>
      <c r="F24" s="196"/>
      <c r="G24" s="196"/>
      <c r="H24" s="196"/>
      <c r="I24" s="196"/>
      <c r="J24" s="196"/>
      <c r="K24" s="197"/>
      <c r="L24" s="6"/>
    </row>
    <row r="25" spans="2:12" ht="15.75" thickBot="1">
      <c r="B25" s="5"/>
      <c r="C25" s="9"/>
      <c r="D25" s="9"/>
      <c r="E25" s="9"/>
      <c r="F25" s="9"/>
      <c r="G25" s="9"/>
      <c r="H25" s="10"/>
      <c r="I25" s="11"/>
      <c r="J25" s="11"/>
      <c r="K25" s="11"/>
      <c r="L25" s="6"/>
    </row>
    <row r="26" spans="2:12" ht="15.75">
      <c r="B26" s="5"/>
      <c r="C26" s="9"/>
      <c r="D26" s="198" t="s">
        <v>37</v>
      </c>
      <c r="E26" s="199"/>
      <c r="F26" s="204" t="s">
        <v>38</v>
      </c>
      <c r="G26" s="205"/>
      <c r="H26" s="206"/>
      <c r="I26" s="207" t="s">
        <v>39</v>
      </c>
      <c r="J26" s="208"/>
      <c r="K26" s="19"/>
      <c r="L26" s="6"/>
    </row>
    <row r="27" spans="2:12" ht="15">
      <c r="B27" s="5"/>
      <c r="C27" s="9"/>
      <c r="D27" s="200"/>
      <c r="E27" s="201"/>
      <c r="F27" s="209" t="s">
        <v>40</v>
      </c>
      <c r="G27" s="210"/>
      <c r="H27" s="211"/>
      <c r="I27" s="212" t="s">
        <v>41</v>
      </c>
      <c r="J27" s="213"/>
      <c r="K27" s="19"/>
      <c r="L27" s="6"/>
    </row>
    <row r="28" spans="2:12" ht="15">
      <c r="B28" s="5"/>
      <c r="C28" s="9"/>
      <c r="D28" s="200"/>
      <c r="E28" s="201"/>
      <c r="F28" s="209" t="s">
        <v>42</v>
      </c>
      <c r="G28" s="210"/>
      <c r="H28" s="211"/>
      <c r="I28" s="214" t="s">
        <v>43</v>
      </c>
      <c r="J28" s="215"/>
      <c r="K28" s="19"/>
      <c r="L28" s="6"/>
    </row>
    <row r="29" spans="2:12" ht="15.75" thickBot="1">
      <c r="B29" s="5"/>
      <c r="C29" s="9"/>
      <c r="D29" s="202"/>
      <c r="E29" s="203"/>
      <c r="F29" s="216" t="s">
        <v>44</v>
      </c>
      <c r="G29" s="217"/>
      <c r="H29" s="218"/>
      <c r="I29" s="219" t="s">
        <v>45</v>
      </c>
      <c r="J29" s="220"/>
      <c r="K29" s="19"/>
      <c r="L29" s="6"/>
    </row>
    <row r="30" spans="2:12" ht="15.75" thickBot="1">
      <c r="B30" s="5"/>
      <c r="C30" s="12"/>
      <c r="D30" s="8"/>
      <c r="E30" s="8"/>
      <c r="F30" s="8"/>
      <c r="G30" s="8"/>
      <c r="H30" s="8"/>
      <c r="I30" s="8"/>
      <c r="J30" s="8"/>
      <c r="K30" s="8"/>
      <c r="L30" s="6"/>
    </row>
    <row r="31" spans="2:12" ht="22.5" customHeight="1" thickBot="1">
      <c r="B31" s="5"/>
      <c r="C31" s="221" t="s">
        <v>46</v>
      </c>
      <c r="D31" s="222"/>
      <c r="E31" s="222"/>
      <c r="F31" s="222"/>
      <c r="G31" s="222"/>
      <c r="H31" s="222"/>
      <c r="I31" s="222"/>
      <c r="J31" s="222"/>
      <c r="K31" s="223"/>
      <c r="L31" s="6"/>
    </row>
    <row r="32" spans="2:12" ht="15" customHeight="1">
      <c r="B32" s="5"/>
      <c r="C32" s="224" t="s">
        <v>47</v>
      </c>
      <c r="D32" s="225"/>
      <c r="E32" s="225"/>
      <c r="F32" s="225"/>
      <c r="G32" s="225"/>
      <c r="H32" s="225"/>
      <c r="I32" s="225"/>
      <c r="J32" s="225"/>
      <c r="K32" s="226"/>
      <c r="L32" s="6"/>
    </row>
    <row r="33" spans="2:12" ht="15" customHeight="1">
      <c r="B33" s="5"/>
      <c r="C33" s="227"/>
      <c r="D33" s="228"/>
      <c r="E33" s="228"/>
      <c r="F33" s="228"/>
      <c r="G33" s="228"/>
      <c r="H33" s="228"/>
      <c r="I33" s="228"/>
      <c r="J33" s="228"/>
      <c r="K33" s="229"/>
      <c r="L33" s="6"/>
    </row>
    <row r="34" spans="2:12" ht="15" customHeight="1">
      <c r="B34" s="5"/>
      <c r="C34" s="227"/>
      <c r="D34" s="228"/>
      <c r="E34" s="228"/>
      <c r="F34" s="228"/>
      <c r="G34" s="228"/>
      <c r="H34" s="228"/>
      <c r="I34" s="228"/>
      <c r="J34" s="228"/>
      <c r="K34" s="229"/>
      <c r="L34" s="6"/>
    </row>
    <row r="35" spans="2:12" ht="15" customHeight="1">
      <c r="B35" s="5"/>
      <c r="C35" s="227"/>
      <c r="D35" s="228"/>
      <c r="E35" s="228"/>
      <c r="F35" s="228"/>
      <c r="G35" s="228"/>
      <c r="H35" s="228"/>
      <c r="I35" s="228"/>
      <c r="J35" s="228"/>
      <c r="K35" s="229"/>
      <c r="L35" s="6"/>
    </row>
    <row r="36" spans="2:12" ht="15" customHeight="1">
      <c r="B36" s="5"/>
      <c r="C36" s="227"/>
      <c r="D36" s="228"/>
      <c r="E36" s="228"/>
      <c r="F36" s="228"/>
      <c r="G36" s="228"/>
      <c r="H36" s="228"/>
      <c r="I36" s="228"/>
      <c r="J36" s="228"/>
      <c r="K36" s="229"/>
      <c r="L36" s="6"/>
    </row>
    <row r="37" spans="2:12" ht="18.75" customHeight="1">
      <c r="B37" s="5"/>
      <c r="C37" s="230" t="s">
        <v>48</v>
      </c>
      <c r="D37" s="231"/>
      <c r="E37" s="231"/>
      <c r="F37" s="231"/>
      <c r="G37" s="231"/>
      <c r="H37" s="231"/>
      <c r="I37" s="231"/>
      <c r="J37" s="231"/>
      <c r="K37" s="232"/>
      <c r="L37" s="6"/>
    </row>
    <row r="38" spans="2:12" ht="18.75" customHeight="1">
      <c r="B38" s="5"/>
      <c r="C38" s="230"/>
      <c r="D38" s="231"/>
      <c r="E38" s="231"/>
      <c r="F38" s="231"/>
      <c r="G38" s="231"/>
      <c r="H38" s="231"/>
      <c r="I38" s="231"/>
      <c r="J38" s="231"/>
      <c r="K38" s="232"/>
      <c r="L38" s="6"/>
    </row>
    <row r="39" spans="2:12" ht="18.75" customHeight="1">
      <c r="B39" s="5"/>
      <c r="C39" s="230"/>
      <c r="D39" s="231"/>
      <c r="E39" s="231"/>
      <c r="F39" s="231"/>
      <c r="G39" s="231"/>
      <c r="H39" s="231"/>
      <c r="I39" s="231"/>
      <c r="J39" s="231"/>
      <c r="K39" s="232"/>
      <c r="L39" s="6"/>
    </row>
    <row r="40" spans="2:12" ht="18.75" customHeight="1">
      <c r="B40" s="5"/>
      <c r="C40" s="230"/>
      <c r="D40" s="231"/>
      <c r="E40" s="231"/>
      <c r="F40" s="231"/>
      <c r="G40" s="231"/>
      <c r="H40" s="231"/>
      <c r="I40" s="231"/>
      <c r="J40" s="231"/>
      <c r="K40" s="232"/>
      <c r="L40" s="6"/>
    </row>
    <row r="41" spans="2:12" ht="18.75" customHeight="1">
      <c r="B41" s="5"/>
      <c r="C41" s="230"/>
      <c r="D41" s="231"/>
      <c r="E41" s="231"/>
      <c r="F41" s="231"/>
      <c r="G41" s="231"/>
      <c r="H41" s="231"/>
      <c r="I41" s="231"/>
      <c r="J41" s="231"/>
      <c r="K41" s="232"/>
      <c r="L41" s="6"/>
    </row>
    <row r="42" spans="2:12" ht="18.75" customHeight="1">
      <c r="B42" s="5"/>
      <c r="C42" s="230"/>
      <c r="D42" s="231"/>
      <c r="E42" s="231"/>
      <c r="F42" s="231"/>
      <c r="G42" s="231"/>
      <c r="H42" s="231"/>
      <c r="I42" s="231"/>
      <c r="J42" s="231"/>
      <c r="K42" s="232"/>
      <c r="L42" s="6"/>
    </row>
    <row r="43" spans="2:12" ht="18.75" customHeight="1">
      <c r="B43" s="5"/>
      <c r="C43" s="230"/>
      <c r="D43" s="231"/>
      <c r="E43" s="231"/>
      <c r="F43" s="231"/>
      <c r="G43" s="231"/>
      <c r="H43" s="231"/>
      <c r="I43" s="231"/>
      <c r="J43" s="231"/>
      <c r="K43" s="232"/>
      <c r="L43" s="6"/>
    </row>
    <row r="44" spans="2:12" ht="15" customHeight="1">
      <c r="B44" s="5"/>
      <c r="C44" s="233" t="s">
        <v>49</v>
      </c>
      <c r="D44" s="234"/>
      <c r="E44" s="234"/>
      <c r="F44" s="234"/>
      <c r="G44" s="234"/>
      <c r="H44" s="234"/>
      <c r="I44" s="234"/>
      <c r="J44" s="234"/>
      <c r="K44" s="235"/>
      <c r="L44" s="6"/>
    </row>
    <row r="45" spans="2:12" ht="15.75" customHeight="1">
      <c r="B45" s="5"/>
      <c r="C45" s="233"/>
      <c r="D45" s="234"/>
      <c r="E45" s="234"/>
      <c r="F45" s="234"/>
      <c r="G45" s="234"/>
      <c r="H45" s="234"/>
      <c r="I45" s="234"/>
      <c r="J45" s="234"/>
      <c r="K45" s="235"/>
      <c r="L45" s="6"/>
    </row>
    <row r="46" spans="2:12" ht="15">
      <c r="B46" s="5"/>
      <c r="C46" s="233"/>
      <c r="D46" s="234"/>
      <c r="E46" s="234"/>
      <c r="F46" s="234"/>
      <c r="G46" s="234"/>
      <c r="H46" s="234"/>
      <c r="I46" s="234"/>
      <c r="J46" s="234"/>
      <c r="K46" s="235"/>
      <c r="L46" s="6"/>
    </row>
    <row r="47" spans="2:12" ht="15">
      <c r="B47" s="5"/>
      <c r="C47" s="233"/>
      <c r="D47" s="234"/>
      <c r="E47" s="234"/>
      <c r="F47" s="234"/>
      <c r="G47" s="234"/>
      <c r="H47" s="234"/>
      <c r="I47" s="234"/>
      <c r="J47" s="234"/>
      <c r="K47" s="235"/>
      <c r="L47" s="6"/>
    </row>
    <row r="48" spans="2:14" ht="15">
      <c r="B48" s="5"/>
      <c r="C48" s="233"/>
      <c r="D48" s="234"/>
      <c r="E48" s="234"/>
      <c r="F48" s="234"/>
      <c r="G48" s="234"/>
      <c r="H48" s="234"/>
      <c r="I48" s="234"/>
      <c r="J48" s="234"/>
      <c r="K48" s="235"/>
      <c r="L48" s="6"/>
      <c r="M48" s="13"/>
      <c r="N48" s="13"/>
    </row>
    <row r="49" spans="2:14" ht="15.75" customHeight="1">
      <c r="B49" s="14"/>
      <c r="C49" s="236" t="s">
        <v>50</v>
      </c>
      <c r="D49" s="237"/>
      <c r="E49" s="237"/>
      <c r="F49" s="237"/>
      <c r="G49" s="237"/>
      <c r="H49" s="237"/>
      <c r="I49" s="237"/>
      <c r="J49" s="237"/>
      <c r="K49" s="238"/>
      <c r="L49" s="20"/>
      <c r="M49" s="13"/>
      <c r="N49" s="13"/>
    </row>
    <row r="50" spans="2:14" ht="15.75" customHeight="1" thickBot="1">
      <c r="B50" s="14"/>
      <c r="C50" s="239" t="s">
        <v>51</v>
      </c>
      <c r="D50" s="240"/>
      <c r="E50" s="240"/>
      <c r="F50" s="240"/>
      <c r="G50" s="240"/>
      <c r="H50" s="240"/>
      <c r="I50" s="240"/>
      <c r="J50" s="240"/>
      <c r="K50" s="241"/>
      <c r="L50" s="20"/>
      <c r="M50" s="13"/>
      <c r="N50" s="13"/>
    </row>
    <row r="51" spans="2:14" ht="15.75" thickBot="1">
      <c r="B51" s="15"/>
      <c r="C51" s="16"/>
      <c r="D51" s="16"/>
      <c r="E51" s="16"/>
      <c r="F51" s="16"/>
      <c r="G51" s="16"/>
      <c r="H51" s="16"/>
      <c r="I51" s="16"/>
      <c r="J51" s="17"/>
      <c r="K51" s="17"/>
      <c r="L51" s="18"/>
      <c r="M51" s="13"/>
      <c r="N51" s="13"/>
    </row>
  </sheetData>
  <sheetProtection password="E7B2" sheet="1"/>
  <mergeCells count="23">
    <mergeCell ref="C31:K31"/>
    <mergeCell ref="C32:K36"/>
    <mergeCell ref="C37:K43"/>
    <mergeCell ref="C44:K48"/>
    <mergeCell ref="C49:K49"/>
    <mergeCell ref="C50:K50"/>
    <mergeCell ref="C12:K24"/>
    <mergeCell ref="D26:E29"/>
    <mergeCell ref="F26:H26"/>
    <mergeCell ref="I26:J26"/>
    <mergeCell ref="F27:H27"/>
    <mergeCell ref="I27:J27"/>
    <mergeCell ref="F28:H28"/>
    <mergeCell ref="I28:J28"/>
    <mergeCell ref="F29:H29"/>
    <mergeCell ref="I29:J29"/>
    <mergeCell ref="C3:K3"/>
    <mergeCell ref="C4:K4"/>
    <mergeCell ref="C6:G6"/>
    <mergeCell ref="H6:K6"/>
    <mergeCell ref="C8:K9"/>
    <mergeCell ref="C10:G10"/>
    <mergeCell ref="H10:K10"/>
  </mergeCells>
  <hyperlinks>
    <hyperlink ref="C8:K9" r:id="rId1" display="For the most recent version of this ECM, and links to other useful analysis tools, please click here to go to http://www.appropedia.org/Category:ECM"/>
    <hyperlink ref="C49:K49" location="'6.Assumptions&amp;References'!A1" display="Please click here to view the complete list of Assumptions."/>
    <hyperlink ref="C50:K50" location="'2.Introduction'!A1" display="Continue with your analysis by proceeding to the Instructions."/>
  </hyperlinks>
  <printOptions/>
  <pageMargins left="0.7" right="0.7" top="0.75" bottom="0.75" header="0.3" footer="0.3"/>
  <pageSetup horizontalDpi="600" verticalDpi="600" orientation="portrait" scale="90" r:id="rId2"/>
  <headerFooter>
    <oddHeader>&amp;L&amp;F&amp;R&amp;A</oddHeader>
    <oddFooter>&amp;LLast modified by user: &amp;D&amp;RPage &amp;P of &amp;N</oddFooter>
  </headerFooter>
</worksheet>
</file>

<file path=xl/worksheets/sheet2.xml><?xml version="1.0" encoding="utf-8"?>
<worksheet xmlns="http://schemas.openxmlformats.org/spreadsheetml/2006/main" xmlns:r="http://schemas.openxmlformats.org/officeDocument/2006/relationships">
  <dimension ref="B2:M49"/>
  <sheetViews>
    <sheetView zoomScalePageLayoutView="40" workbookViewId="0" topLeftCell="A1">
      <selection activeCell="K21" sqref="K21"/>
    </sheetView>
  </sheetViews>
  <sheetFormatPr defaultColWidth="8.7109375" defaultRowHeight="15"/>
  <cols>
    <col min="1" max="2" width="3.00390625" style="125" customWidth="1"/>
    <col min="3" max="5" width="16.140625" style="125" customWidth="1"/>
    <col min="6" max="10" width="14.28125" style="125" customWidth="1"/>
    <col min="11" max="12" width="16.7109375" style="125" customWidth="1"/>
    <col min="13" max="13" width="3.00390625" style="125" customWidth="1"/>
    <col min="14" max="16384" width="8.7109375" style="125" customWidth="1"/>
  </cols>
  <sheetData>
    <row r="1" ht="15.75" thickBot="1"/>
    <row r="2" spans="2:13" ht="15">
      <c r="B2" s="126"/>
      <c r="C2" s="127"/>
      <c r="D2" s="127"/>
      <c r="E2" s="127"/>
      <c r="F2" s="127"/>
      <c r="G2" s="127"/>
      <c r="H2" s="127"/>
      <c r="I2" s="127"/>
      <c r="J2" s="127"/>
      <c r="K2" s="127"/>
      <c r="L2" s="127"/>
      <c r="M2" s="128"/>
    </row>
    <row r="3" spans="2:13" ht="15">
      <c r="B3" s="129"/>
      <c r="C3" s="264" t="s">
        <v>52</v>
      </c>
      <c r="D3" s="266"/>
      <c r="E3" s="259" t="s">
        <v>53</v>
      </c>
      <c r="F3" s="260"/>
      <c r="G3" s="260"/>
      <c r="H3" s="260"/>
      <c r="I3" s="260"/>
      <c r="J3" s="383" t="s">
        <v>35</v>
      </c>
      <c r="K3" s="258"/>
      <c r="L3" s="165">
        <f>'1.Home'!H10</f>
        <v>40521</v>
      </c>
      <c r="M3" s="130"/>
    </row>
    <row r="4" spans="2:13" ht="15.75" thickBot="1">
      <c r="B4" s="129"/>
      <c r="C4" s="131"/>
      <c r="D4" s="131"/>
      <c r="E4" s="131"/>
      <c r="F4" s="131"/>
      <c r="G4" s="131"/>
      <c r="H4" s="131"/>
      <c r="I4" s="131"/>
      <c r="J4" s="131"/>
      <c r="K4" s="131"/>
      <c r="L4" s="131"/>
      <c r="M4" s="130"/>
    </row>
    <row r="5" spans="2:13" ht="19.5" thickBot="1">
      <c r="B5" s="129"/>
      <c r="C5" s="273" t="s">
        <v>23</v>
      </c>
      <c r="D5" s="274"/>
      <c r="E5" s="274"/>
      <c r="F5" s="274"/>
      <c r="G5" s="274"/>
      <c r="H5" s="274"/>
      <c r="I5" s="274"/>
      <c r="J5" s="274"/>
      <c r="K5" s="274"/>
      <c r="L5" s="275"/>
      <c r="M5" s="130"/>
    </row>
    <row r="6" spans="2:13" ht="19.5" customHeight="1">
      <c r="B6" s="129"/>
      <c r="C6" s="438" t="s">
        <v>119</v>
      </c>
      <c r="D6" s="436"/>
      <c r="E6" s="436"/>
      <c r="F6" s="436"/>
      <c r="G6" s="436"/>
      <c r="H6" s="436"/>
      <c r="I6" s="436"/>
      <c r="J6" s="436"/>
      <c r="K6" s="436"/>
      <c r="L6" s="439"/>
      <c r="M6" s="130"/>
    </row>
    <row r="7" spans="2:13" ht="15">
      <c r="B7" s="129"/>
      <c r="C7" s="440"/>
      <c r="D7" s="400"/>
      <c r="E7" s="400"/>
      <c r="F7" s="400"/>
      <c r="G7" s="400"/>
      <c r="H7" s="400"/>
      <c r="I7" s="400"/>
      <c r="J7" s="400"/>
      <c r="K7" s="400"/>
      <c r="L7" s="401"/>
      <c r="M7" s="130"/>
    </row>
    <row r="8" spans="2:13" ht="15">
      <c r="B8" s="129"/>
      <c r="C8" s="440"/>
      <c r="D8" s="400"/>
      <c r="E8" s="400"/>
      <c r="F8" s="400"/>
      <c r="G8" s="400"/>
      <c r="H8" s="400"/>
      <c r="I8" s="400"/>
      <c r="J8" s="400"/>
      <c r="K8" s="400"/>
      <c r="L8" s="401"/>
      <c r="M8" s="130"/>
    </row>
    <row r="9" spans="2:13" ht="15">
      <c r="B9" s="129"/>
      <c r="C9" s="440"/>
      <c r="D9" s="400"/>
      <c r="E9" s="400"/>
      <c r="F9" s="400"/>
      <c r="G9" s="400"/>
      <c r="H9" s="400"/>
      <c r="I9" s="400"/>
      <c r="J9" s="400"/>
      <c r="K9" s="400"/>
      <c r="L9" s="401"/>
      <c r="M9" s="130"/>
    </row>
    <row r="10" spans="2:13" ht="15">
      <c r="B10" s="129"/>
      <c r="C10" s="440"/>
      <c r="D10" s="400"/>
      <c r="E10" s="400"/>
      <c r="F10" s="400"/>
      <c r="G10" s="400"/>
      <c r="H10" s="400"/>
      <c r="I10" s="400"/>
      <c r="J10" s="400"/>
      <c r="K10" s="400"/>
      <c r="L10" s="401"/>
      <c r="M10" s="130"/>
    </row>
    <row r="11" spans="2:13" ht="15">
      <c r="B11" s="129"/>
      <c r="C11" s="440"/>
      <c r="D11" s="400"/>
      <c r="E11" s="400"/>
      <c r="F11" s="400"/>
      <c r="G11" s="400"/>
      <c r="H11" s="400"/>
      <c r="I11" s="400"/>
      <c r="J11" s="400"/>
      <c r="K11" s="400"/>
      <c r="L11" s="401"/>
      <c r="M11" s="130"/>
    </row>
    <row r="12" spans="2:13" ht="15.75" thickBot="1">
      <c r="B12" s="129"/>
      <c r="C12" s="441"/>
      <c r="D12" s="437"/>
      <c r="E12" s="437"/>
      <c r="F12" s="437"/>
      <c r="G12" s="437"/>
      <c r="H12" s="437"/>
      <c r="I12" s="437"/>
      <c r="J12" s="437"/>
      <c r="K12" s="437"/>
      <c r="L12" s="442"/>
      <c r="M12" s="130"/>
    </row>
    <row r="13" spans="2:13" ht="15.75" thickBot="1">
      <c r="B13" s="129"/>
      <c r="C13" s="166"/>
      <c r="D13" s="166"/>
      <c r="E13" s="166"/>
      <c r="F13" s="166"/>
      <c r="G13" s="166"/>
      <c r="H13" s="166"/>
      <c r="I13" s="166"/>
      <c r="J13" s="166"/>
      <c r="K13" s="166"/>
      <c r="L13" s="166"/>
      <c r="M13" s="130"/>
    </row>
    <row r="14" spans="2:13" ht="15.75" thickBot="1">
      <c r="B14" s="129"/>
      <c r="C14" s="262" t="s">
        <v>91</v>
      </c>
      <c r="D14" s="263"/>
      <c r="E14" s="263"/>
      <c r="F14" s="263"/>
      <c r="G14" s="263"/>
      <c r="H14" s="263"/>
      <c r="I14" s="263"/>
      <c r="J14" s="263"/>
      <c r="K14" s="263"/>
      <c r="L14" s="263"/>
      <c r="M14" s="130"/>
    </row>
    <row r="15" spans="2:13" ht="15">
      <c r="B15" s="129"/>
      <c r="C15" s="443" t="s">
        <v>92</v>
      </c>
      <c r="D15" s="444"/>
      <c r="E15" s="444"/>
      <c r="F15" s="444"/>
      <c r="G15" s="444"/>
      <c r="H15" s="444"/>
      <c r="I15" s="444"/>
      <c r="J15" s="444"/>
      <c r="K15" s="444"/>
      <c r="L15" s="445"/>
      <c r="M15" s="130"/>
    </row>
    <row r="16" spans="2:13" ht="15">
      <c r="B16" s="129"/>
      <c r="C16" s="446" t="s">
        <v>118</v>
      </c>
      <c r="D16" s="387"/>
      <c r="E16" s="387"/>
      <c r="F16" s="387"/>
      <c r="G16" s="387"/>
      <c r="H16" s="387"/>
      <c r="I16" s="387"/>
      <c r="J16" s="387"/>
      <c r="K16" s="387"/>
      <c r="L16" s="389"/>
      <c r="M16" s="130"/>
    </row>
    <row r="17" spans="2:13" ht="15">
      <c r="B17" s="129"/>
      <c r="C17" s="446"/>
      <c r="D17" s="387"/>
      <c r="E17" s="387"/>
      <c r="F17" s="387"/>
      <c r="G17" s="387"/>
      <c r="H17" s="387"/>
      <c r="I17" s="387"/>
      <c r="J17" s="387"/>
      <c r="K17" s="387"/>
      <c r="L17" s="389"/>
      <c r="M17" s="130"/>
    </row>
    <row r="18" spans="2:13" ht="15.75" thickBot="1">
      <c r="B18" s="129"/>
      <c r="C18" s="447"/>
      <c r="D18" s="418"/>
      <c r="E18" s="418"/>
      <c r="F18" s="418"/>
      <c r="G18" s="418"/>
      <c r="H18" s="418"/>
      <c r="I18" s="418"/>
      <c r="J18" s="418"/>
      <c r="K18" s="418"/>
      <c r="L18" s="420"/>
      <c r="M18" s="130"/>
    </row>
    <row r="19" spans="2:13" ht="15.75" thickBot="1">
      <c r="B19" s="129"/>
      <c r="C19" s="133"/>
      <c r="D19" s="133"/>
      <c r="E19" s="133"/>
      <c r="F19" s="133"/>
      <c r="G19" s="133"/>
      <c r="H19" s="133"/>
      <c r="I19" s="133"/>
      <c r="J19" s="133"/>
      <c r="K19" s="133"/>
      <c r="L19" s="133"/>
      <c r="M19" s="130"/>
    </row>
    <row r="20" spans="2:13" ht="15.75" thickBot="1">
      <c r="B20" s="129"/>
      <c r="C20" s="131"/>
      <c r="D20" s="131"/>
      <c r="E20" s="242"/>
      <c r="F20" s="243"/>
      <c r="G20" s="370" t="s">
        <v>101</v>
      </c>
      <c r="H20" s="371"/>
      <c r="I20" s="372"/>
      <c r="J20" s="64"/>
      <c r="K20" s="64"/>
      <c r="L20" s="64"/>
      <c r="M20" s="130"/>
    </row>
    <row r="21" spans="2:13" ht="15">
      <c r="B21" s="129"/>
      <c r="C21" s="131"/>
      <c r="D21" s="131"/>
      <c r="E21" s="244" t="s">
        <v>79</v>
      </c>
      <c r="F21" s="246"/>
      <c r="G21" s="367">
        <v>1499.4370165865496</v>
      </c>
      <c r="H21" s="368"/>
      <c r="I21" s="369"/>
      <c r="J21" s="64"/>
      <c r="K21" s="64"/>
      <c r="L21" s="64"/>
      <c r="M21" s="130"/>
    </row>
    <row r="22" spans="2:13" ht="15">
      <c r="B22" s="129"/>
      <c r="C22" s="131"/>
      <c r="D22" s="131"/>
      <c r="E22" s="247" t="s">
        <v>78</v>
      </c>
      <c r="F22" s="249"/>
      <c r="G22" s="364">
        <v>0.46400866226047044</v>
      </c>
      <c r="H22" s="365"/>
      <c r="I22" s="366"/>
      <c r="J22" s="64"/>
      <c r="K22" s="64"/>
      <c r="L22" s="64"/>
      <c r="M22" s="130"/>
    </row>
    <row r="23" spans="2:13" ht="15.75" thickBot="1">
      <c r="B23" s="129"/>
      <c r="C23" s="131"/>
      <c r="D23" s="131"/>
      <c r="E23" s="250" t="s">
        <v>87</v>
      </c>
      <c r="F23" s="252"/>
      <c r="G23" s="253">
        <v>1.574545554122537</v>
      </c>
      <c r="H23" s="254"/>
      <c r="I23" s="255"/>
      <c r="J23" s="64"/>
      <c r="K23" s="64"/>
      <c r="L23" s="64"/>
      <c r="M23" s="130"/>
    </row>
    <row r="24" spans="2:13" ht="15">
      <c r="B24" s="129"/>
      <c r="C24" s="64"/>
      <c r="D24" s="64"/>
      <c r="E24" s="64"/>
      <c r="F24" s="64"/>
      <c r="G24" s="64"/>
      <c r="H24" s="64"/>
      <c r="I24" s="64"/>
      <c r="J24" s="64"/>
      <c r="K24" s="64"/>
      <c r="L24" s="64"/>
      <c r="M24" s="130"/>
    </row>
    <row r="25" spans="2:13" ht="15">
      <c r="B25" s="129"/>
      <c r="C25" s="64"/>
      <c r="D25" s="64"/>
      <c r="E25" s="64"/>
      <c r="F25" s="64"/>
      <c r="G25" s="64"/>
      <c r="H25" s="64"/>
      <c r="I25" s="64"/>
      <c r="J25" s="64"/>
      <c r="K25" s="64"/>
      <c r="L25" s="64"/>
      <c r="M25" s="130"/>
    </row>
    <row r="26" spans="2:13" ht="15">
      <c r="B26" s="129"/>
      <c r="C26" s="64"/>
      <c r="D26" s="64"/>
      <c r="E26" s="64"/>
      <c r="F26" s="64"/>
      <c r="G26" s="64"/>
      <c r="H26" s="64"/>
      <c r="I26" s="64"/>
      <c r="J26" s="64"/>
      <c r="K26" s="64"/>
      <c r="L26" s="64"/>
      <c r="M26" s="130"/>
    </row>
    <row r="27" spans="2:13" ht="15">
      <c r="B27" s="129"/>
      <c r="C27" s="131"/>
      <c r="D27" s="131"/>
      <c r="E27" s="131"/>
      <c r="F27" s="131"/>
      <c r="G27" s="131"/>
      <c r="H27" s="131"/>
      <c r="I27" s="131"/>
      <c r="J27" s="131"/>
      <c r="K27" s="131"/>
      <c r="L27" s="131"/>
      <c r="M27" s="130"/>
    </row>
    <row r="28" spans="2:13" ht="15">
      <c r="B28" s="129"/>
      <c r="C28" s="131"/>
      <c r="D28" s="131"/>
      <c r="E28" s="131"/>
      <c r="F28" s="131"/>
      <c r="G28" s="131"/>
      <c r="H28" s="131"/>
      <c r="I28" s="131"/>
      <c r="J28" s="131"/>
      <c r="K28" s="131"/>
      <c r="L28" s="131"/>
      <c r="M28" s="130"/>
    </row>
    <row r="29" spans="2:13" ht="15">
      <c r="B29" s="129"/>
      <c r="C29" s="131"/>
      <c r="D29" s="131"/>
      <c r="E29" s="131"/>
      <c r="F29" s="131"/>
      <c r="G29" s="131"/>
      <c r="H29" s="131"/>
      <c r="I29" s="131"/>
      <c r="J29" s="131"/>
      <c r="K29" s="131"/>
      <c r="L29" s="131"/>
      <c r="M29" s="130"/>
    </row>
    <row r="30" spans="2:13" ht="15">
      <c r="B30" s="129"/>
      <c r="C30" s="131"/>
      <c r="D30" s="131"/>
      <c r="E30" s="131"/>
      <c r="F30" s="131"/>
      <c r="G30" s="131"/>
      <c r="H30" s="131"/>
      <c r="I30" s="131"/>
      <c r="J30" s="131"/>
      <c r="K30" s="131"/>
      <c r="L30" s="131"/>
      <c r="M30" s="130"/>
    </row>
    <row r="31" spans="2:13" ht="15">
      <c r="B31" s="129"/>
      <c r="C31" s="131"/>
      <c r="D31" s="131"/>
      <c r="E31" s="131"/>
      <c r="F31" s="131"/>
      <c r="G31" s="131"/>
      <c r="H31" s="131"/>
      <c r="I31" s="131"/>
      <c r="J31" s="131"/>
      <c r="K31" s="131"/>
      <c r="L31" s="131"/>
      <c r="M31" s="130"/>
    </row>
    <row r="32" spans="2:13" ht="15">
      <c r="B32" s="129"/>
      <c r="C32" s="131"/>
      <c r="D32" s="131"/>
      <c r="E32" s="131"/>
      <c r="F32" s="131"/>
      <c r="G32" s="131"/>
      <c r="H32" s="131"/>
      <c r="I32" s="131"/>
      <c r="J32" s="131"/>
      <c r="K32" s="131"/>
      <c r="L32" s="131"/>
      <c r="M32" s="130"/>
    </row>
    <row r="33" spans="2:13" ht="15">
      <c r="B33" s="129"/>
      <c r="C33" s="131"/>
      <c r="D33" s="131"/>
      <c r="E33" s="131"/>
      <c r="F33" s="131"/>
      <c r="G33" s="131"/>
      <c r="H33" s="131"/>
      <c r="I33" s="131"/>
      <c r="J33" s="131"/>
      <c r="K33" s="131"/>
      <c r="L33" s="131"/>
      <c r="M33" s="130"/>
    </row>
    <row r="34" spans="2:13" ht="15">
      <c r="B34" s="129"/>
      <c r="C34" s="131"/>
      <c r="D34" s="131"/>
      <c r="E34" s="131"/>
      <c r="F34" s="131"/>
      <c r="G34" s="131"/>
      <c r="H34" s="131"/>
      <c r="I34" s="131"/>
      <c r="J34" s="131"/>
      <c r="K34" s="131"/>
      <c r="L34" s="131"/>
      <c r="M34" s="130"/>
    </row>
    <row r="35" spans="2:13" ht="15">
      <c r="B35" s="129"/>
      <c r="C35" s="131"/>
      <c r="D35" s="131"/>
      <c r="E35" s="131"/>
      <c r="F35" s="131"/>
      <c r="G35" s="131"/>
      <c r="H35" s="131"/>
      <c r="I35" s="131"/>
      <c r="J35" s="131"/>
      <c r="K35" s="131"/>
      <c r="L35" s="131"/>
      <c r="M35" s="130"/>
    </row>
    <row r="36" spans="2:13" ht="15">
      <c r="B36" s="129"/>
      <c r="C36" s="131"/>
      <c r="D36" s="131"/>
      <c r="E36" s="131"/>
      <c r="F36" s="131"/>
      <c r="G36" s="131"/>
      <c r="H36" s="131"/>
      <c r="I36" s="131"/>
      <c r="J36" s="131"/>
      <c r="K36" s="131"/>
      <c r="L36" s="131"/>
      <c r="M36" s="130"/>
    </row>
    <row r="37" spans="2:13" ht="15">
      <c r="B37" s="129"/>
      <c r="C37" s="131"/>
      <c r="D37" s="131"/>
      <c r="E37" s="131"/>
      <c r="F37" s="131"/>
      <c r="G37" s="131"/>
      <c r="H37" s="131"/>
      <c r="I37" s="131"/>
      <c r="J37" s="131"/>
      <c r="K37" s="131"/>
      <c r="L37" s="131"/>
      <c r="M37" s="130"/>
    </row>
    <row r="38" spans="2:13" ht="17.25" customHeight="1">
      <c r="B38" s="129"/>
      <c r="C38" s="131"/>
      <c r="D38" s="131"/>
      <c r="E38" s="131"/>
      <c r="F38" s="131"/>
      <c r="G38" s="131"/>
      <c r="H38" s="131"/>
      <c r="I38" s="131"/>
      <c r="J38" s="131"/>
      <c r="K38" s="131"/>
      <c r="L38" s="131"/>
      <c r="M38" s="130"/>
    </row>
    <row r="39" spans="2:13" ht="15">
      <c r="B39" s="129"/>
      <c r="C39" s="131"/>
      <c r="D39" s="131"/>
      <c r="E39" s="131"/>
      <c r="F39" s="131"/>
      <c r="G39" s="131"/>
      <c r="H39" s="131"/>
      <c r="I39" s="131"/>
      <c r="J39" s="131"/>
      <c r="K39" s="131"/>
      <c r="L39" s="131"/>
      <c r="M39" s="130"/>
    </row>
    <row r="40" spans="2:13" ht="15.75" customHeight="1" thickBot="1">
      <c r="B40" s="129"/>
      <c r="C40" s="131"/>
      <c r="D40" s="131"/>
      <c r="E40" s="131"/>
      <c r="F40" s="131"/>
      <c r="G40" s="131"/>
      <c r="H40" s="131"/>
      <c r="I40" s="131"/>
      <c r="J40" s="131"/>
      <c r="K40" s="131"/>
      <c r="L40" s="131"/>
      <c r="M40" s="130"/>
    </row>
    <row r="41" spans="2:13" ht="15.75" thickBot="1">
      <c r="B41" s="129"/>
      <c r="C41" s="154"/>
      <c r="D41"/>
      <c r="E41"/>
      <c r="F41" s="155" t="s">
        <v>14</v>
      </c>
      <c r="G41" s="156" t="s">
        <v>15</v>
      </c>
      <c r="H41" s="156" t="s">
        <v>16</v>
      </c>
      <c r="I41" s="156" t="s">
        <v>17</v>
      </c>
      <c r="J41" s="156" t="s">
        <v>18</v>
      </c>
      <c r="K41" s="353" t="s">
        <v>19</v>
      </c>
      <c r="L41"/>
      <c r="M41" s="130"/>
    </row>
    <row r="42" spans="2:13" ht="15">
      <c r="B42" s="129"/>
      <c r="C42" s="392"/>
      <c r="D42" s="423" t="s">
        <v>81</v>
      </c>
      <c r="E42" s="450"/>
      <c r="F42" s="424">
        <v>-1293.27</v>
      </c>
      <c r="G42" s="425">
        <v>789.1568639999999</v>
      </c>
      <c r="H42" s="425">
        <v>804.94000128</v>
      </c>
      <c r="I42" s="425">
        <v>821.0388013056</v>
      </c>
      <c r="J42" s="425">
        <v>837.4595773317121</v>
      </c>
      <c r="K42" s="426">
        <v>-439.0612311216537</v>
      </c>
      <c r="L42"/>
      <c r="M42" s="130"/>
    </row>
    <row r="43" spans="2:13" ht="15">
      <c r="B43" s="129"/>
      <c r="C43" s="392"/>
      <c r="D43" s="422" t="s">
        <v>82</v>
      </c>
      <c r="E43" s="449"/>
      <c r="F43" s="427">
        <v>-1293.27</v>
      </c>
      <c r="G43" s="428">
        <v>-504.11313600000005</v>
      </c>
      <c r="H43" s="428">
        <v>300.82686528</v>
      </c>
      <c r="I43" s="428">
        <v>1121.8656665856001</v>
      </c>
      <c r="J43" s="428">
        <v>1959.3252439173123</v>
      </c>
      <c r="K43" s="429">
        <v>1520.2640127956586</v>
      </c>
      <c r="L43"/>
      <c r="M43" s="130"/>
    </row>
    <row r="44" spans="2:13" ht="15">
      <c r="B44" s="129"/>
      <c r="C44" s="392"/>
      <c r="D44" s="422" t="s">
        <v>89</v>
      </c>
      <c r="E44" s="449"/>
      <c r="F44" s="430">
        <v>0</v>
      </c>
      <c r="G44" s="431">
        <v>2321.0496000000003</v>
      </c>
      <c r="H44" s="431">
        <v>2321.0496000000003</v>
      </c>
      <c r="I44" s="431">
        <v>2321.0496000000003</v>
      </c>
      <c r="J44" s="431">
        <v>2321.0496000000003</v>
      </c>
      <c r="K44" s="432">
        <v>2321.0496000000003</v>
      </c>
      <c r="L44"/>
      <c r="M44" s="130"/>
    </row>
    <row r="45" spans="2:13" ht="15.75" customHeight="1" thickBot="1">
      <c r="B45" s="129"/>
      <c r="C45" s="392"/>
      <c r="D45" s="421" t="s">
        <v>90</v>
      </c>
      <c r="E45" s="448"/>
      <c r="F45" s="433">
        <v>0</v>
      </c>
      <c r="G45" s="434">
        <v>2321.0496000000003</v>
      </c>
      <c r="H45" s="434">
        <v>4642.099200000001</v>
      </c>
      <c r="I45" s="434">
        <v>6963.148800000001</v>
      </c>
      <c r="J45" s="434">
        <v>9284.198400000001</v>
      </c>
      <c r="K45" s="435">
        <v>11605.248000000001</v>
      </c>
      <c r="L45"/>
      <c r="M45" s="130"/>
    </row>
    <row r="46" spans="2:13" ht="15.75" thickBot="1">
      <c r="B46" s="129"/>
      <c r="C46" s="167"/>
      <c r="D46" s="167"/>
      <c r="E46" s="167"/>
      <c r="F46" s="167"/>
      <c r="G46" s="167"/>
      <c r="H46" s="167"/>
      <c r="I46" s="167"/>
      <c r="J46" s="167"/>
      <c r="K46" s="167"/>
      <c r="L46" s="154"/>
      <c r="M46" s="130"/>
    </row>
    <row r="47" spans="2:13" ht="15.75" thickBot="1">
      <c r="B47" s="129"/>
      <c r="C47" s="267" t="s">
        <v>27</v>
      </c>
      <c r="D47" s="268"/>
      <c r="E47" s="268"/>
      <c r="F47" s="268"/>
      <c r="G47" s="268"/>
      <c r="H47" s="268"/>
      <c r="I47" s="268"/>
      <c r="J47" s="268"/>
      <c r="K47" s="268"/>
      <c r="L47" s="269"/>
      <c r="M47" s="130"/>
    </row>
    <row r="48" spans="2:13" ht="45" customHeight="1" thickBot="1">
      <c r="B48" s="129"/>
      <c r="C48" s="270" t="s">
        <v>100</v>
      </c>
      <c r="D48" s="271"/>
      <c r="E48" s="271"/>
      <c r="F48" s="271"/>
      <c r="G48" s="271"/>
      <c r="H48" s="271"/>
      <c r="I48" s="271"/>
      <c r="J48" s="271"/>
      <c r="K48" s="271"/>
      <c r="L48" s="272"/>
      <c r="M48" s="130"/>
    </row>
    <row r="49" spans="2:13" ht="15.75" thickBot="1">
      <c r="B49" s="135"/>
      <c r="C49" s="136"/>
      <c r="D49" s="136"/>
      <c r="E49" s="136"/>
      <c r="F49" s="136"/>
      <c r="G49" s="136"/>
      <c r="H49" s="136"/>
      <c r="I49" s="136"/>
      <c r="J49" s="136"/>
      <c r="K49" s="136"/>
      <c r="L49" s="136"/>
      <c r="M49" s="137"/>
    </row>
  </sheetData>
  <sheetProtection password="E7B2" sheet="1"/>
  <mergeCells count="22">
    <mergeCell ref="C16:L18"/>
    <mergeCell ref="C6:L12"/>
    <mergeCell ref="D45:E45"/>
    <mergeCell ref="D44:E44"/>
    <mergeCell ref="D43:E43"/>
    <mergeCell ref="D42:E42"/>
    <mergeCell ref="C47:L47"/>
    <mergeCell ref="C48:L48"/>
    <mergeCell ref="C5:L5"/>
    <mergeCell ref="G20:I20"/>
    <mergeCell ref="G21:I21"/>
    <mergeCell ref="G22:I22"/>
    <mergeCell ref="J3:K3"/>
    <mergeCell ref="E3:I3"/>
    <mergeCell ref="C14:L14"/>
    <mergeCell ref="C3:D3"/>
    <mergeCell ref="C15:L15"/>
    <mergeCell ref="E20:F20"/>
    <mergeCell ref="E21:F21"/>
    <mergeCell ref="E22:F22"/>
    <mergeCell ref="E23:F23"/>
    <mergeCell ref="G23:I23"/>
  </mergeCells>
  <hyperlinks>
    <hyperlink ref="E3:I3" location="'1.Home'!A1" display="Please refer to disclaimer on the Home tab."/>
  </hyperlinks>
  <printOptions/>
  <pageMargins left="0.7" right="0.7" top="0.75" bottom="0.75" header="0.3" footer="0.3"/>
  <pageSetup horizontalDpi="600" verticalDpi="600" orientation="landscape" scale="45" r:id="rId2"/>
  <headerFooter alignWithMargins="0">
    <oddHeader>&amp;L&amp;F&amp;R&amp;A</oddHeader>
    <oddFooter>&amp;LLast modified by user: &amp;D&amp;RPage &amp;P of &amp;N</oddFooter>
  </headerFooter>
  <drawing r:id="rId1"/>
</worksheet>
</file>

<file path=xl/worksheets/sheet3.xml><?xml version="1.0" encoding="utf-8"?>
<worksheet xmlns="http://schemas.openxmlformats.org/spreadsheetml/2006/main" xmlns:r="http://schemas.openxmlformats.org/officeDocument/2006/relationships">
  <dimension ref="B2:O23"/>
  <sheetViews>
    <sheetView zoomScalePageLayoutView="0" workbookViewId="0" topLeftCell="A1">
      <selection activeCell="F32" sqref="F32"/>
    </sheetView>
  </sheetViews>
  <sheetFormatPr defaultColWidth="8.7109375" defaultRowHeight="15"/>
  <cols>
    <col min="1" max="2" width="3.00390625" style="31" customWidth="1"/>
    <col min="3" max="3" width="25.28125" style="31" bestFit="1" customWidth="1"/>
    <col min="4" max="4" width="24.57421875" style="31" bestFit="1" customWidth="1"/>
    <col min="5" max="5" width="8.57421875" style="31" customWidth="1"/>
    <col min="6" max="14" width="7.8515625" style="31" customWidth="1"/>
    <col min="15" max="15" width="3.00390625" style="31" customWidth="1"/>
    <col min="16" max="16384" width="8.7109375" style="31" customWidth="1"/>
  </cols>
  <sheetData>
    <row r="1" ht="15.75" thickBot="1"/>
    <row r="2" spans="2:15" ht="15">
      <c r="B2" s="32"/>
      <c r="C2" s="33"/>
      <c r="D2" s="33"/>
      <c r="E2" s="33"/>
      <c r="F2" s="33"/>
      <c r="G2" s="33"/>
      <c r="H2" s="33"/>
      <c r="I2" s="33"/>
      <c r="J2" s="33"/>
      <c r="K2" s="33"/>
      <c r="L2" s="33"/>
      <c r="M2" s="33"/>
      <c r="N2" s="33"/>
      <c r="O2" s="34"/>
    </row>
    <row r="3" spans="2:15" ht="15">
      <c r="B3" s="35"/>
      <c r="C3" s="340" t="s">
        <v>52</v>
      </c>
      <c r="D3" s="285" t="s">
        <v>54</v>
      </c>
      <c r="E3" s="285"/>
      <c r="F3" s="285"/>
      <c r="G3" s="285"/>
      <c r="H3" s="320"/>
      <c r="I3" s="318" t="s">
        <v>55</v>
      </c>
      <c r="J3" s="319"/>
      <c r="K3" s="319"/>
      <c r="L3" s="319"/>
      <c r="M3" s="316">
        <f>'1.Home'!H10</f>
        <v>40521</v>
      </c>
      <c r="N3" s="352"/>
      <c r="O3" s="36"/>
    </row>
    <row r="4" spans="2:15" ht="15.75" thickBot="1">
      <c r="B4" s="35"/>
      <c r="C4" s="37"/>
      <c r="D4" s="37"/>
      <c r="E4" s="37"/>
      <c r="F4" s="37"/>
      <c r="G4" s="37"/>
      <c r="H4" s="37"/>
      <c r="I4" s="37"/>
      <c r="J4" s="37"/>
      <c r="K4" s="37"/>
      <c r="L4" s="37"/>
      <c r="M4" s="37"/>
      <c r="N4" s="37"/>
      <c r="O4" s="36"/>
    </row>
    <row r="5" spans="2:15" ht="15.75" customHeight="1" thickBot="1">
      <c r="B5" s="35"/>
      <c r="C5" s="276" t="s">
        <v>23</v>
      </c>
      <c r="D5" s="277"/>
      <c r="E5" s="277"/>
      <c r="F5" s="277"/>
      <c r="G5" s="277"/>
      <c r="H5" s="277"/>
      <c r="I5" s="277"/>
      <c r="J5" s="277"/>
      <c r="K5" s="277"/>
      <c r="L5" s="277"/>
      <c r="M5" s="277"/>
      <c r="N5" s="278"/>
      <c r="O5" s="36"/>
    </row>
    <row r="6" spans="2:15" ht="75.75" customHeight="1" thickBot="1">
      <c r="B6" s="35"/>
      <c r="C6" s="279" t="s">
        <v>112</v>
      </c>
      <c r="D6" s="280"/>
      <c r="E6" s="280"/>
      <c r="F6" s="280"/>
      <c r="G6" s="280"/>
      <c r="H6" s="280"/>
      <c r="I6" s="280"/>
      <c r="J6" s="280"/>
      <c r="K6" s="280"/>
      <c r="L6" s="280"/>
      <c r="M6" s="280"/>
      <c r="N6" s="281"/>
      <c r="O6" s="36"/>
    </row>
    <row r="7" spans="2:15" ht="15.75" customHeight="1" thickBot="1">
      <c r="B7" s="35"/>
      <c r="C7" s="37"/>
      <c r="D7" s="37"/>
      <c r="E7" s="37"/>
      <c r="F7" s="37"/>
      <c r="G7" s="38"/>
      <c r="H7" s="37"/>
      <c r="I7" s="37"/>
      <c r="J7" s="37"/>
      <c r="K7" s="37"/>
      <c r="L7" s="37"/>
      <c r="M7" s="37"/>
      <c r="N7" s="37"/>
      <c r="O7" s="36"/>
    </row>
    <row r="8" spans="2:15" ht="15.75" thickBot="1">
      <c r="B8" s="35"/>
      <c r="C8" s="39" t="s">
        <v>56</v>
      </c>
      <c r="D8" s="40" t="s">
        <v>57</v>
      </c>
      <c r="E8" s="41" t="s">
        <v>14</v>
      </c>
      <c r="F8" s="42" t="s">
        <v>15</v>
      </c>
      <c r="G8" s="42" t="s">
        <v>16</v>
      </c>
      <c r="H8" s="42" t="s">
        <v>17</v>
      </c>
      <c r="I8" s="42" t="s">
        <v>18</v>
      </c>
      <c r="J8" s="43" t="s">
        <v>19</v>
      </c>
      <c r="K8"/>
      <c r="L8"/>
      <c r="M8"/>
      <c r="N8"/>
      <c r="O8" s="36"/>
    </row>
    <row r="9" spans="2:15" ht="15">
      <c r="B9" s="35"/>
      <c r="C9" s="21" t="s">
        <v>65</v>
      </c>
      <c r="D9" s="44" t="s">
        <v>13</v>
      </c>
      <c r="E9" s="350">
        <f>'6.Assumptions&amp;References'!D9</f>
        <v>0.08</v>
      </c>
      <c r="F9" s="45">
        <f>E9*(1+$E$13)</f>
        <v>0.0816</v>
      </c>
      <c r="G9" s="45">
        <f>F9*(1+$E$13)</f>
        <v>0.08323200000000001</v>
      </c>
      <c r="H9" s="45">
        <f>G9*(1+$E$13)</f>
        <v>0.08489664000000001</v>
      </c>
      <c r="I9" s="45">
        <f>H9*(1+$E$13)</f>
        <v>0.0865945728</v>
      </c>
      <c r="J9" s="46">
        <f>I9*(1+$E$13)</f>
        <v>0.088326464256</v>
      </c>
      <c r="K9"/>
      <c r="L9"/>
      <c r="M9"/>
      <c r="N9"/>
      <c r="O9" s="36"/>
    </row>
    <row r="10" spans="2:15" ht="15.75" thickBot="1">
      <c r="B10" s="35"/>
      <c r="C10" s="22" t="s">
        <v>93</v>
      </c>
      <c r="D10" s="47" t="s">
        <v>113</v>
      </c>
      <c r="E10" s="351">
        <f>'6.Assumptions&amp;References'!D22</f>
        <v>30.13</v>
      </c>
      <c r="F10" s="48">
        <f>E10*(1+$E$14)</f>
        <v>30.732599999999998</v>
      </c>
      <c r="G10" s="48">
        <f>F10*(1+$E$14)</f>
        <v>31.347251999999997</v>
      </c>
      <c r="H10" s="48">
        <f>G10*(1+$E$14)</f>
        <v>31.974197039999996</v>
      </c>
      <c r="I10" s="48">
        <f>H10*(1+$E$14)</f>
        <v>32.6136809808</v>
      </c>
      <c r="J10" s="49">
        <f>I10*(1+$E$14)</f>
        <v>33.265954600416</v>
      </c>
      <c r="K10"/>
      <c r="L10"/>
      <c r="M10"/>
      <c r="N10"/>
      <c r="O10" s="36"/>
    </row>
    <row r="11" spans="2:15" ht="15.75" thickBot="1">
      <c r="B11" s="35"/>
      <c r="C11" s="37"/>
      <c r="D11" s="50"/>
      <c r="E11" s="51"/>
      <c r="F11" s="52"/>
      <c r="G11" s="52"/>
      <c r="H11" s="52"/>
      <c r="I11" s="52"/>
      <c r="J11" s="52"/>
      <c r="K11" s="52"/>
      <c r="L11" s="52"/>
      <c r="M11" s="52"/>
      <c r="N11" s="52"/>
      <c r="O11" s="36"/>
    </row>
    <row r="12" spans="2:15" ht="18" customHeight="1" thickBot="1">
      <c r="B12" s="35"/>
      <c r="C12" s="282" t="s">
        <v>58</v>
      </c>
      <c r="D12" s="283"/>
      <c r="E12" s="284"/>
      <c r="F12" s="37"/>
      <c r="G12" s="37"/>
      <c r="H12" s="37"/>
      <c r="I12" s="37"/>
      <c r="J12" s="37"/>
      <c r="K12" s="37"/>
      <c r="L12" s="37"/>
      <c r="M12" s="37"/>
      <c r="N12" s="37"/>
      <c r="O12" s="36"/>
    </row>
    <row r="13" spans="2:15" ht="15">
      <c r="B13" s="35"/>
      <c r="C13" s="21" t="s">
        <v>94</v>
      </c>
      <c r="D13" s="44" t="s">
        <v>6</v>
      </c>
      <c r="E13" s="24">
        <f>'6.Assumptions&amp;References'!D38</f>
        <v>0.02</v>
      </c>
      <c r="F13" s="37"/>
      <c r="G13" s="37"/>
      <c r="H13" s="37"/>
      <c r="I13" s="37"/>
      <c r="J13" s="37"/>
      <c r="K13" s="53"/>
      <c r="L13" s="37"/>
      <c r="M13" s="37"/>
      <c r="N13" s="37"/>
      <c r="O13" s="36"/>
    </row>
    <row r="14" spans="2:15" ht="16.5" customHeight="1" thickBot="1">
      <c r="B14" s="35"/>
      <c r="C14" s="22" t="s">
        <v>95</v>
      </c>
      <c r="D14" s="47" t="s">
        <v>114</v>
      </c>
      <c r="E14" s="25">
        <f>'6.Assumptions&amp;References'!D36</f>
        <v>0.02</v>
      </c>
      <c r="F14" s="37"/>
      <c r="G14" s="37"/>
      <c r="H14" s="37"/>
      <c r="I14" s="37"/>
      <c r="J14" s="37"/>
      <c r="K14" s="53"/>
      <c r="L14" s="37"/>
      <c r="M14" s="37"/>
      <c r="N14" s="37"/>
      <c r="O14" s="36"/>
    </row>
    <row r="15" spans="2:15" ht="15.75" thickBot="1">
      <c r="B15" s="35"/>
      <c r="C15" s="282" t="s">
        <v>0</v>
      </c>
      <c r="D15" s="283"/>
      <c r="E15" s="284"/>
      <c r="F15" s="53"/>
      <c r="G15" s="37"/>
      <c r="H15" s="37"/>
      <c r="I15" s="37"/>
      <c r="J15" s="37"/>
      <c r="K15" s="53"/>
      <c r="L15" s="37"/>
      <c r="M15" s="37"/>
      <c r="N15" s="37"/>
      <c r="O15" s="36"/>
    </row>
    <row r="16" spans="2:15" s="60" customFormat="1" ht="15">
      <c r="B16" s="54"/>
      <c r="C16" s="55"/>
      <c r="D16" s="56" t="s">
        <v>7</v>
      </c>
      <c r="E16" s="26">
        <v>6</v>
      </c>
      <c r="F16" s="57"/>
      <c r="G16" s="57"/>
      <c r="H16" s="57"/>
      <c r="I16" s="57"/>
      <c r="J16" s="57"/>
      <c r="K16" s="58"/>
      <c r="L16" s="57"/>
      <c r="M16" s="57"/>
      <c r="N16" s="57"/>
      <c r="O16" s="59"/>
    </row>
    <row r="17" spans="2:15" ht="14.25" customHeight="1">
      <c r="B17" s="35"/>
      <c r="C17" s="61"/>
      <c r="D17" s="62" t="s">
        <v>8</v>
      </c>
      <c r="E17" s="27">
        <v>0.4</v>
      </c>
      <c r="F17" s="37"/>
      <c r="G17" s="37"/>
      <c r="H17" s="37"/>
      <c r="I17" s="37"/>
      <c r="J17" s="37"/>
      <c r="K17" s="53"/>
      <c r="L17" s="37"/>
      <c r="M17" s="37"/>
      <c r="N17" s="37"/>
      <c r="O17" s="36"/>
    </row>
    <row r="18" spans="2:15" ht="15">
      <c r="B18" s="35"/>
      <c r="C18" s="61"/>
      <c r="D18" s="62" t="s">
        <v>10</v>
      </c>
      <c r="E18" s="28">
        <v>24</v>
      </c>
      <c r="F18" s="53"/>
      <c r="G18" s="37"/>
      <c r="H18" s="37"/>
      <c r="I18" s="37"/>
      <c r="J18" s="37"/>
      <c r="K18" s="53"/>
      <c r="L18" s="37"/>
      <c r="M18" s="37"/>
      <c r="N18" s="37"/>
      <c r="O18" s="36"/>
    </row>
    <row r="19" spans="2:15" ht="15">
      <c r="B19" s="35"/>
      <c r="C19" s="61"/>
      <c r="D19" s="62" t="s">
        <v>9</v>
      </c>
      <c r="E19" s="28">
        <v>365</v>
      </c>
      <c r="F19" s="37"/>
      <c r="G19" s="37"/>
      <c r="H19" s="37"/>
      <c r="I19" s="37"/>
      <c r="J19" s="37"/>
      <c r="K19" s="53"/>
      <c r="L19" s="37"/>
      <c r="M19" s="37"/>
      <c r="N19" s="37"/>
      <c r="O19" s="36"/>
    </row>
    <row r="20" spans="2:15" ht="15">
      <c r="B20" s="35"/>
      <c r="C20" s="23" t="s">
        <v>97</v>
      </c>
      <c r="D20" s="63" t="s">
        <v>20</v>
      </c>
      <c r="E20" s="29">
        <f>'6.Assumptions&amp;References'!D11</f>
        <v>0.46</v>
      </c>
      <c r="F20" s="37"/>
      <c r="G20" s="37"/>
      <c r="H20" s="37"/>
      <c r="I20" s="37"/>
      <c r="J20" s="37"/>
      <c r="K20" s="53"/>
      <c r="L20" s="37"/>
      <c r="M20" s="37"/>
      <c r="N20" s="37"/>
      <c r="O20" s="36"/>
    </row>
    <row r="21" spans="2:15" ht="15">
      <c r="B21" s="35"/>
      <c r="C21" s="23" t="s">
        <v>96</v>
      </c>
      <c r="D21" s="63" t="s">
        <v>11</v>
      </c>
      <c r="E21" s="30">
        <v>200.48</v>
      </c>
      <c r="F21" s="37"/>
      <c r="G21" s="37"/>
      <c r="H21" s="37"/>
      <c r="I21" s="37"/>
      <c r="J21" s="37"/>
      <c r="K21" s="64"/>
      <c r="L21" s="37"/>
      <c r="M21" s="37"/>
      <c r="N21" s="37"/>
      <c r="O21" s="36"/>
    </row>
    <row r="22" spans="2:15" ht="15.75" thickBot="1">
      <c r="B22" s="35"/>
      <c r="C22" s="22" t="s">
        <v>98</v>
      </c>
      <c r="D22" s="47" t="s">
        <v>12</v>
      </c>
      <c r="E22" s="124">
        <f>'6.Assumptions&amp;References'!D25</f>
        <v>0.5</v>
      </c>
      <c r="F22" s="37"/>
      <c r="G22" s="37"/>
      <c r="H22" s="37"/>
      <c r="I22" s="37"/>
      <c r="J22" s="37"/>
      <c r="K22" s="64"/>
      <c r="L22" s="37"/>
      <c r="M22" s="37"/>
      <c r="N22" s="37"/>
      <c r="O22" s="36"/>
    </row>
    <row r="23" spans="2:15" ht="15.75" thickBot="1">
      <c r="B23" s="65"/>
      <c r="C23" s="66"/>
      <c r="D23" s="66"/>
      <c r="E23" s="66"/>
      <c r="F23" s="66"/>
      <c r="G23" s="66"/>
      <c r="H23" s="66"/>
      <c r="I23" s="66"/>
      <c r="J23" s="66"/>
      <c r="K23" s="66"/>
      <c r="L23" s="66"/>
      <c r="M23" s="66"/>
      <c r="N23" s="66"/>
      <c r="O23" s="67"/>
    </row>
    <row r="26" ht="17.25" customHeight="1"/>
  </sheetData>
  <sheetProtection password="E7B2" sheet="1"/>
  <mergeCells count="7">
    <mergeCell ref="I3:L3"/>
    <mergeCell ref="D3:H3"/>
    <mergeCell ref="C5:N5"/>
    <mergeCell ref="C6:N6"/>
    <mergeCell ref="C15:E15"/>
    <mergeCell ref="C12:E12"/>
    <mergeCell ref="M3:N3"/>
  </mergeCells>
  <hyperlinks>
    <hyperlink ref="C9" location="Assump1" display="Assump1"/>
    <hyperlink ref="C10" location="Assump5" display="Assump5"/>
    <hyperlink ref="C13" location="Assump9" display="Assump9"/>
    <hyperlink ref="C14" location="Assump8" display="Assump8"/>
    <hyperlink ref="C20" location="Assump2" display="Assump2"/>
    <hyperlink ref="C21" location="Assump3" display="Assump3"/>
    <hyperlink ref="C22" location="Assump6" display="Assump6"/>
  </hyperlinks>
  <printOptions/>
  <pageMargins left="0.7" right="0.7" top="0.75" bottom="0.75" header="0.3" footer="0.3"/>
  <pageSetup horizontalDpi="600" verticalDpi="600" orientation="landscape" paperSize="5" scale="94" r:id="rId1"/>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B2:W47"/>
  <sheetViews>
    <sheetView zoomScalePageLayoutView="0" workbookViewId="0" topLeftCell="A1">
      <selection activeCell="D11" sqref="D11"/>
    </sheetView>
  </sheetViews>
  <sheetFormatPr defaultColWidth="8.7109375" defaultRowHeight="15"/>
  <cols>
    <col min="1" max="2" width="3.00390625" style="145" customWidth="1"/>
    <col min="3" max="3" width="31.00390625" style="145" bestFit="1" customWidth="1"/>
    <col min="4" max="4" width="10.00390625" style="145" customWidth="1"/>
    <col min="5" max="19" width="7.8515625" style="145" customWidth="1"/>
    <col min="20" max="20" width="3.00390625" style="145" customWidth="1"/>
    <col min="21" max="22" width="8.7109375" style="145" customWidth="1"/>
    <col min="23" max="23" width="10.421875" style="145" bestFit="1" customWidth="1"/>
    <col min="24" max="16384" width="8.7109375" style="145" customWidth="1"/>
  </cols>
  <sheetData>
    <row r="1" ht="15.75" thickBot="1"/>
    <row r="2" spans="2:20" ht="15">
      <c r="B2" s="126"/>
      <c r="C2" s="127"/>
      <c r="D2" s="127"/>
      <c r="E2" s="127"/>
      <c r="F2" s="127"/>
      <c r="G2" s="127"/>
      <c r="H2" s="127"/>
      <c r="I2" s="127"/>
      <c r="J2" s="127"/>
      <c r="K2" s="127"/>
      <c r="L2" s="127"/>
      <c r="M2" s="127"/>
      <c r="N2" s="127"/>
      <c r="O2" s="127"/>
      <c r="P2" s="127"/>
      <c r="Q2" s="127"/>
      <c r="R2" s="127"/>
      <c r="S2" s="127"/>
      <c r="T2" s="128"/>
    </row>
    <row r="3" spans="2:20" ht="15">
      <c r="B3" s="129"/>
      <c r="C3" s="264" t="s">
        <v>52</v>
      </c>
      <c r="D3" s="265"/>
      <c r="E3" s="266"/>
      <c r="F3" s="259" t="s">
        <v>54</v>
      </c>
      <c r="G3" s="260"/>
      <c r="H3" s="260"/>
      <c r="I3" s="260"/>
      <c r="J3" s="260"/>
      <c r="K3" s="260"/>
      <c r="L3" s="260"/>
      <c r="M3" s="261"/>
      <c r="N3" s="264" t="s">
        <v>35</v>
      </c>
      <c r="O3" s="265"/>
      <c r="P3" s="265"/>
      <c r="Q3" s="265"/>
      <c r="R3" s="288">
        <f>'1.Home'!H10</f>
        <v>40521</v>
      </c>
      <c r="S3" s="289"/>
      <c r="T3" s="130"/>
    </row>
    <row r="4" spans="2:20" ht="15.75" thickBot="1">
      <c r="B4" s="129"/>
      <c r="C4" s="131"/>
      <c r="D4" s="131"/>
      <c r="E4" s="131"/>
      <c r="F4" s="131"/>
      <c r="G4" s="131"/>
      <c r="H4" s="131"/>
      <c r="I4" s="131"/>
      <c r="J4" s="131"/>
      <c r="K4" s="131"/>
      <c r="L4" s="131"/>
      <c r="M4" s="131"/>
      <c r="N4" s="131"/>
      <c r="O4" s="131"/>
      <c r="P4" s="131"/>
      <c r="Q4" s="131"/>
      <c r="R4" s="131"/>
      <c r="S4" s="131"/>
      <c r="T4" s="130"/>
    </row>
    <row r="5" spans="2:20" ht="19.5" thickBot="1">
      <c r="B5" s="129"/>
      <c r="C5" s="273" t="s">
        <v>23</v>
      </c>
      <c r="D5" s="274"/>
      <c r="E5" s="274"/>
      <c r="F5" s="274"/>
      <c r="G5" s="274"/>
      <c r="H5" s="274"/>
      <c r="I5" s="274"/>
      <c r="J5" s="274"/>
      <c r="K5" s="274"/>
      <c r="L5" s="274"/>
      <c r="M5" s="274"/>
      <c r="N5" s="274"/>
      <c r="O5" s="274"/>
      <c r="P5" s="274"/>
      <c r="Q5" s="274"/>
      <c r="R5" s="274"/>
      <c r="S5" s="275"/>
      <c r="T5" s="130"/>
    </row>
    <row r="6" spans="2:20" ht="48.75" customHeight="1" thickBot="1">
      <c r="B6" s="129"/>
      <c r="C6" s="279" t="str">
        <f>"Currently, your organization uses "&amp;'3.Input Page'!E16&amp;" vending machines to service its customers, operating "&amp;'3.Input Page'!E18&amp;" hours per day, "&amp;'3.Input Page'!E19&amp;" days per year. By installing motion sensing equipment to reduce power consumption by shutting down lights and compressors when customers are not present, profits of "&amp;TEXT(N32,"$#")&amp;" can be realized within the first five years, accounting for the initial investment of "&amp;TEXT('5.Projected Savings'!E16,"$#")&amp;". This translates to a 5-year IRR of "&amp;TEXT(J11,"#.#%")&amp;" and a payback period of "&amp;TEXT(J12,"#.#")&amp;" years."</f>
        <v>Currently, your organization uses 6 vending machines to service its customers, operating 24 hours per day, 365 days per year. By installing motion sensing equipment to reduce power consumption by shutting down lights and compressors when customers are not present, profits of $1520 can be realized within the first five years, accounting for the initial investment of $1293. This translates to a 5-year IRR of 46.4% and a payback period of 1.6 years.</v>
      </c>
      <c r="D6" s="280"/>
      <c r="E6" s="280"/>
      <c r="F6" s="280"/>
      <c r="G6" s="280"/>
      <c r="H6" s="280"/>
      <c r="I6" s="280"/>
      <c r="J6" s="280"/>
      <c r="K6" s="280"/>
      <c r="L6" s="280"/>
      <c r="M6" s="280"/>
      <c r="N6" s="280"/>
      <c r="O6" s="280"/>
      <c r="P6" s="280"/>
      <c r="Q6" s="280"/>
      <c r="R6" s="280"/>
      <c r="S6" s="281"/>
      <c r="T6" s="130"/>
    </row>
    <row r="7" spans="2:20" ht="15.75" customHeight="1" thickBot="1">
      <c r="B7" s="129"/>
      <c r="C7" s="384" t="s">
        <v>102</v>
      </c>
      <c r="D7" s="385"/>
      <c r="E7" s="385"/>
      <c r="F7" s="385"/>
      <c r="G7" s="385"/>
      <c r="H7" s="385"/>
      <c r="I7" s="385"/>
      <c r="J7" s="385"/>
      <c r="K7" s="385"/>
      <c r="L7" s="385"/>
      <c r="M7" s="385"/>
      <c r="N7" s="385"/>
      <c r="O7" s="385"/>
      <c r="P7" s="385"/>
      <c r="Q7" s="385"/>
      <c r="R7" s="385"/>
      <c r="S7" s="386"/>
      <c r="T7" s="130"/>
    </row>
    <row r="8" spans="2:20" ht="15.75" customHeight="1" thickBot="1">
      <c r="B8" s="129"/>
      <c r="C8" s="133"/>
      <c r="D8" s="133"/>
      <c r="E8" s="133"/>
      <c r="F8" s="133"/>
      <c r="G8" s="133"/>
      <c r="H8" s="133"/>
      <c r="I8" s="133"/>
      <c r="J8" s="133"/>
      <c r="K8" s="133"/>
      <c r="L8" s="133"/>
      <c r="M8" s="133"/>
      <c r="N8" s="133"/>
      <c r="O8" s="133"/>
      <c r="P8" s="133"/>
      <c r="Q8" s="133"/>
      <c r="R8" s="133"/>
      <c r="S8" s="133"/>
      <c r="T8" s="130"/>
    </row>
    <row r="9" spans="2:20" ht="15.75" thickBot="1">
      <c r="B9" s="129"/>
      <c r="C9" s="131"/>
      <c r="D9" s="131"/>
      <c r="E9" s="131"/>
      <c r="F9" s="373"/>
      <c r="G9" s="373"/>
      <c r="H9" s="373"/>
      <c r="I9" s="374"/>
      <c r="J9" s="370" t="s">
        <v>101</v>
      </c>
      <c r="K9" s="371"/>
      <c r="L9" s="371"/>
      <c r="M9" s="372"/>
      <c r="N9" s="64"/>
      <c r="O9" s="64"/>
      <c r="P9" s="64"/>
      <c r="Q9" s="64"/>
      <c r="R9" s="64"/>
      <c r="S9" s="64"/>
      <c r="T9" s="130"/>
    </row>
    <row r="10" spans="2:20" ht="15">
      <c r="B10" s="129"/>
      <c r="C10" s="131"/>
      <c r="D10" s="131"/>
      <c r="E10" s="131"/>
      <c r="F10" s="244" t="s">
        <v>79</v>
      </c>
      <c r="G10" s="245"/>
      <c r="H10" s="245"/>
      <c r="I10" s="246"/>
      <c r="J10" s="377">
        <f>'5.Projected Savings'!E28</f>
        <v>1499.4370165865496</v>
      </c>
      <c r="K10" s="380"/>
      <c r="L10" s="380"/>
      <c r="M10" s="378"/>
      <c r="N10" s="64"/>
      <c r="O10" s="64"/>
      <c r="P10" s="64"/>
      <c r="Q10" s="64"/>
      <c r="R10" s="64"/>
      <c r="S10" s="64"/>
      <c r="T10" s="130"/>
    </row>
    <row r="11" spans="2:23" ht="15">
      <c r="B11" s="129"/>
      <c r="C11" s="131"/>
      <c r="D11" s="131"/>
      <c r="E11" s="131"/>
      <c r="F11" s="247" t="s">
        <v>78</v>
      </c>
      <c r="G11" s="248"/>
      <c r="H11" s="248"/>
      <c r="I11" s="249"/>
      <c r="J11" s="375">
        <f>'5.Projected Savings'!E29</f>
        <v>0.46400866226047044</v>
      </c>
      <c r="K11" s="379"/>
      <c r="L11" s="379"/>
      <c r="M11" s="376"/>
      <c r="N11" s="64"/>
      <c r="O11" s="64"/>
      <c r="P11" s="64"/>
      <c r="Q11" s="64"/>
      <c r="R11" s="64"/>
      <c r="S11" s="64"/>
      <c r="T11" s="130"/>
      <c r="V11" s="286"/>
      <c r="W11" s="286"/>
    </row>
    <row r="12" spans="2:23" ht="15.75" thickBot="1">
      <c r="B12" s="129"/>
      <c r="C12" s="131"/>
      <c r="D12" s="131"/>
      <c r="E12" s="131"/>
      <c r="F12" s="250" t="s">
        <v>87</v>
      </c>
      <c r="G12" s="251"/>
      <c r="H12" s="251"/>
      <c r="I12" s="252"/>
      <c r="J12" s="313">
        <f>'5.Projected Savings'!E30</f>
        <v>1.574545554122537</v>
      </c>
      <c r="K12" s="314"/>
      <c r="L12" s="314"/>
      <c r="M12" s="315"/>
      <c r="N12" s="64"/>
      <c r="O12" s="64"/>
      <c r="P12" s="64"/>
      <c r="Q12" s="64"/>
      <c r="R12" s="64"/>
      <c r="S12" s="64"/>
      <c r="T12" s="130"/>
      <c r="V12" s="149"/>
      <c r="W12" s="150"/>
    </row>
    <row r="13" spans="2:23" ht="15" customHeight="1">
      <c r="B13" s="129"/>
      <c r="C13" s="64"/>
      <c r="D13" s="64"/>
      <c r="E13" s="64"/>
      <c r="F13" s="64"/>
      <c r="G13" s="64"/>
      <c r="H13" s="64"/>
      <c r="I13" s="64"/>
      <c r="J13" s="64"/>
      <c r="K13" s="64"/>
      <c r="L13" s="64"/>
      <c r="M13" s="64"/>
      <c r="N13" s="64"/>
      <c r="O13" s="64"/>
      <c r="P13" s="64"/>
      <c r="Q13" s="64"/>
      <c r="R13" s="64"/>
      <c r="S13" s="64"/>
      <c r="T13" s="130"/>
      <c r="V13" s="151"/>
      <c r="W13" s="151"/>
    </row>
    <row r="14" spans="2:23" ht="15.75" customHeight="1">
      <c r="B14" s="129"/>
      <c r="C14" s="64"/>
      <c r="D14" s="64"/>
      <c r="E14" s="64"/>
      <c r="F14" s="64"/>
      <c r="G14" s="64"/>
      <c r="H14" s="64"/>
      <c r="I14" s="64"/>
      <c r="J14" s="64"/>
      <c r="K14" s="64"/>
      <c r="L14" s="64"/>
      <c r="M14" s="64"/>
      <c r="N14" s="64"/>
      <c r="O14" s="64"/>
      <c r="P14" s="64"/>
      <c r="Q14" s="64"/>
      <c r="R14" s="64"/>
      <c r="S14" s="64"/>
      <c r="T14" s="130"/>
      <c r="V14" s="151"/>
      <c r="W14" s="151"/>
    </row>
    <row r="15" spans="2:23" ht="18.75" customHeight="1">
      <c r="B15" s="129"/>
      <c r="C15" s="64"/>
      <c r="D15" s="64"/>
      <c r="E15" s="64"/>
      <c r="F15" s="64"/>
      <c r="G15" s="64"/>
      <c r="H15" s="64"/>
      <c r="I15" s="64"/>
      <c r="J15" s="64"/>
      <c r="K15" s="64"/>
      <c r="L15" s="64"/>
      <c r="M15" s="64"/>
      <c r="N15" s="64"/>
      <c r="O15" s="64"/>
      <c r="P15" s="64"/>
      <c r="Q15" s="64"/>
      <c r="R15" s="64"/>
      <c r="S15" s="64"/>
      <c r="T15" s="130"/>
      <c r="V15" s="286"/>
      <c r="W15" s="287"/>
    </row>
    <row r="16" spans="2:23" ht="15">
      <c r="B16" s="129"/>
      <c r="C16" s="131"/>
      <c r="D16" s="131"/>
      <c r="E16" s="131"/>
      <c r="F16" s="131"/>
      <c r="G16" s="131"/>
      <c r="H16" s="131"/>
      <c r="I16" s="131"/>
      <c r="J16" s="131"/>
      <c r="K16" s="131"/>
      <c r="L16" s="131"/>
      <c r="M16" s="131"/>
      <c r="N16" s="131"/>
      <c r="O16" s="131"/>
      <c r="P16" s="131"/>
      <c r="Q16" s="131"/>
      <c r="R16" s="131"/>
      <c r="S16" s="131"/>
      <c r="T16" s="130"/>
      <c r="V16" s="149"/>
      <c r="W16" s="152"/>
    </row>
    <row r="17" spans="2:23" ht="15">
      <c r="B17" s="129"/>
      <c r="C17" s="131"/>
      <c r="D17" s="131"/>
      <c r="E17" s="131"/>
      <c r="F17" s="131"/>
      <c r="G17" s="131"/>
      <c r="H17" s="131"/>
      <c r="I17" s="131"/>
      <c r="J17" s="131"/>
      <c r="K17" s="131"/>
      <c r="L17" s="131"/>
      <c r="M17" s="131"/>
      <c r="N17" s="131"/>
      <c r="O17" s="131"/>
      <c r="P17" s="131"/>
      <c r="Q17" s="131"/>
      <c r="R17" s="131"/>
      <c r="S17" s="131"/>
      <c r="T17" s="130"/>
      <c r="V17" s="149"/>
      <c r="W17" s="153"/>
    </row>
    <row r="18" spans="2:20" ht="18.75" customHeight="1">
      <c r="B18" s="129"/>
      <c r="C18" s="131"/>
      <c r="D18" s="131"/>
      <c r="E18" s="131"/>
      <c r="F18" s="131"/>
      <c r="G18" s="131"/>
      <c r="H18" s="131"/>
      <c r="I18" s="131"/>
      <c r="J18" s="131"/>
      <c r="K18" s="131"/>
      <c r="L18" s="131"/>
      <c r="M18" s="131"/>
      <c r="N18" s="131"/>
      <c r="O18" s="131"/>
      <c r="P18" s="131"/>
      <c r="Q18" s="131"/>
      <c r="R18" s="131"/>
      <c r="S18" s="131"/>
      <c r="T18" s="130"/>
    </row>
    <row r="19" spans="2:20" ht="15">
      <c r="B19" s="129"/>
      <c r="C19" s="131"/>
      <c r="D19" s="131"/>
      <c r="E19" s="131"/>
      <c r="F19" s="131"/>
      <c r="G19" s="131"/>
      <c r="H19" s="131"/>
      <c r="I19" s="131"/>
      <c r="J19" s="131"/>
      <c r="K19" s="131"/>
      <c r="L19" s="131"/>
      <c r="M19" s="131"/>
      <c r="N19" s="131"/>
      <c r="O19" s="131"/>
      <c r="P19" s="131"/>
      <c r="Q19" s="131"/>
      <c r="R19" s="131"/>
      <c r="S19" s="131"/>
      <c r="T19" s="130"/>
    </row>
    <row r="20" spans="2:20" ht="15">
      <c r="B20" s="129"/>
      <c r="C20" s="131"/>
      <c r="D20" s="131"/>
      <c r="E20" s="131"/>
      <c r="F20" s="131"/>
      <c r="G20" s="131"/>
      <c r="H20" s="131"/>
      <c r="I20" s="131"/>
      <c r="J20" s="131"/>
      <c r="K20" s="131"/>
      <c r="L20" s="131"/>
      <c r="M20" s="131"/>
      <c r="N20" s="131"/>
      <c r="O20" s="131"/>
      <c r="P20" s="131"/>
      <c r="Q20" s="131"/>
      <c r="R20" s="131"/>
      <c r="S20" s="131"/>
      <c r="T20" s="130"/>
    </row>
    <row r="21" spans="2:20" ht="15">
      <c r="B21" s="129"/>
      <c r="C21" s="131"/>
      <c r="D21" s="131"/>
      <c r="E21" s="131"/>
      <c r="F21" s="131"/>
      <c r="G21" s="131"/>
      <c r="H21" s="131"/>
      <c r="I21" s="131"/>
      <c r="J21" s="131"/>
      <c r="K21" s="131"/>
      <c r="L21" s="131"/>
      <c r="M21" s="131"/>
      <c r="N21" s="131"/>
      <c r="O21" s="131"/>
      <c r="P21" s="131"/>
      <c r="Q21" s="131"/>
      <c r="R21" s="131"/>
      <c r="S21" s="131"/>
      <c r="T21" s="130"/>
    </row>
    <row r="22" spans="2:20" ht="15">
      <c r="B22" s="129"/>
      <c r="C22" s="131"/>
      <c r="D22" s="131"/>
      <c r="E22" s="131"/>
      <c r="F22" s="131"/>
      <c r="G22" s="131"/>
      <c r="H22" s="131"/>
      <c r="I22" s="131"/>
      <c r="J22" s="131"/>
      <c r="K22" s="131"/>
      <c r="L22" s="131"/>
      <c r="M22" s="131"/>
      <c r="N22" s="131"/>
      <c r="O22" s="131"/>
      <c r="P22" s="131"/>
      <c r="Q22" s="131"/>
      <c r="R22" s="131"/>
      <c r="S22" s="131"/>
      <c r="T22" s="130"/>
    </row>
    <row r="23" spans="2:20" ht="15">
      <c r="B23" s="129"/>
      <c r="C23" s="131"/>
      <c r="D23" s="131"/>
      <c r="E23" s="131"/>
      <c r="F23" s="131"/>
      <c r="G23" s="131"/>
      <c r="H23" s="131"/>
      <c r="I23" s="131"/>
      <c r="J23" s="131"/>
      <c r="K23" s="131"/>
      <c r="L23" s="131"/>
      <c r="M23" s="131"/>
      <c r="N23" s="131"/>
      <c r="O23" s="131"/>
      <c r="P23" s="131"/>
      <c r="Q23" s="131"/>
      <c r="R23" s="131"/>
      <c r="S23" s="131"/>
      <c r="T23" s="130"/>
    </row>
    <row r="24" spans="2:20" ht="15">
      <c r="B24" s="129"/>
      <c r="C24" s="131"/>
      <c r="D24" s="131"/>
      <c r="E24" s="131"/>
      <c r="F24" s="131"/>
      <c r="G24" s="131"/>
      <c r="H24" s="131"/>
      <c r="I24" s="131"/>
      <c r="J24" s="131"/>
      <c r="K24" s="131"/>
      <c r="L24" s="131"/>
      <c r="M24" s="131"/>
      <c r="N24" s="131"/>
      <c r="O24" s="131"/>
      <c r="P24" s="131"/>
      <c r="Q24" s="131"/>
      <c r="R24" s="131"/>
      <c r="S24" s="131"/>
      <c r="T24" s="130"/>
    </row>
    <row r="25" spans="2:20" ht="15">
      <c r="B25" s="129"/>
      <c r="C25" s="131"/>
      <c r="D25" s="131"/>
      <c r="E25" s="131"/>
      <c r="F25" s="131"/>
      <c r="G25" s="131"/>
      <c r="H25" s="131"/>
      <c r="I25" s="131"/>
      <c r="J25" s="131"/>
      <c r="K25" s="131"/>
      <c r="L25" s="131"/>
      <c r="M25" s="131"/>
      <c r="N25" s="131"/>
      <c r="O25" s="131"/>
      <c r="P25" s="131"/>
      <c r="Q25" s="131"/>
      <c r="R25" s="131"/>
      <c r="S25" s="131"/>
      <c r="T25" s="130"/>
    </row>
    <row r="26" spans="2:20" ht="15">
      <c r="B26" s="129"/>
      <c r="C26" s="131"/>
      <c r="D26" s="131"/>
      <c r="E26" s="131"/>
      <c r="F26" s="131"/>
      <c r="G26" s="131"/>
      <c r="H26" s="131"/>
      <c r="I26" s="131"/>
      <c r="J26" s="131"/>
      <c r="K26" s="131"/>
      <c r="L26" s="131"/>
      <c r="M26" s="131"/>
      <c r="N26" s="131"/>
      <c r="O26" s="131"/>
      <c r="P26" s="131"/>
      <c r="Q26" s="131"/>
      <c r="R26" s="131"/>
      <c r="S26" s="131"/>
      <c r="T26" s="130"/>
    </row>
    <row r="27" spans="2:20" ht="15">
      <c r="B27" s="129"/>
      <c r="C27" s="131"/>
      <c r="D27" s="131"/>
      <c r="E27" s="131"/>
      <c r="F27" s="131"/>
      <c r="G27" s="131"/>
      <c r="H27" s="131"/>
      <c r="I27" s="131"/>
      <c r="J27" s="131"/>
      <c r="K27" s="131"/>
      <c r="L27" s="131"/>
      <c r="M27" s="131"/>
      <c r="N27" s="131"/>
      <c r="O27" s="131"/>
      <c r="P27" s="131"/>
      <c r="Q27" s="131"/>
      <c r="R27" s="131"/>
      <c r="S27" s="131"/>
      <c r="T27" s="130"/>
    </row>
    <row r="28" spans="2:20" ht="15">
      <c r="B28" s="129"/>
      <c r="C28" s="131"/>
      <c r="D28" s="131"/>
      <c r="E28" s="131"/>
      <c r="F28" s="131"/>
      <c r="G28" s="131"/>
      <c r="H28" s="131"/>
      <c r="I28" s="131"/>
      <c r="J28" s="131"/>
      <c r="K28" s="131"/>
      <c r="L28" s="131"/>
      <c r="M28" s="131"/>
      <c r="N28" s="131"/>
      <c r="O28" s="131"/>
      <c r="P28" s="131"/>
      <c r="Q28" s="131"/>
      <c r="R28" s="131"/>
      <c r="S28" s="131"/>
      <c r="T28" s="130"/>
    </row>
    <row r="29" spans="2:20" ht="15.75" thickBot="1">
      <c r="B29" s="129"/>
      <c r="C29" s="131"/>
      <c r="D29" s="131"/>
      <c r="E29" s="131"/>
      <c r="F29" s="131"/>
      <c r="G29" s="131"/>
      <c r="H29" s="131"/>
      <c r="I29" s="131"/>
      <c r="J29" s="131"/>
      <c r="K29" s="131"/>
      <c r="L29" s="131"/>
      <c r="M29" s="131"/>
      <c r="N29" s="131"/>
      <c r="O29" s="131"/>
      <c r="P29" s="131"/>
      <c r="Q29" s="131"/>
      <c r="R29" s="131"/>
      <c r="S29" s="131"/>
      <c r="T29" s="130"/>
    </row>
    <row r="30" spans="2:20" ht="15.75" thickBot="1">
      <c r="B30" s="129"/>
      <c r="C30" s="131"/>
      <c r="D30" s="131"/>
      <c r="E30" s="131"/>
      <c r="F30" s="131"/>
      <c r="G30" s="131"/>
      <c r="H30" s="154"/>
      <c r="I30" s="155" t="s">
        <v>14</v>
      </c>
      <c r="J30" s="156" t="s">
        <v>15</v>
      </c>
      <c r="K30" s="156" t="s">
        <v>16</v>
      </c>
      <c r="L30" s="156" t="s">
        <v>17</v>
      </c>
      <c r="M30" s="156" t="s">
        <v>18</v>
      </c>
      <c r="N30" s="353" t="s">
        <v>19</v>
      </c>
      <c r="O30"/>
      <c r="P30"/>
      <c r="Q30"/>
      <c r="R30"/>
      <c r="S30"/>
      <c r="T30" s="130"/>
    </row>
    <row r="31" spans="2:20" ht="15">
      <c r="B31" s="129"/>
      <c r="C31" s="131"/>
      <c r="D31" s="131"/>
      <c r="E31" s="322" t="s">
        <v>81</v>
      </c>
      <c r="F31" s="358"/>
      <c r="G31" s="358"/>
      <c r="H31" s="359"/>
      <c r="I31" s="354">
        <f>'5.Projected Savings'!E20</f>
        <v>-1293.27</v>
      </c>
      <c r="J31" s="157">
        <f>'5.Projected Savings'!F20</f>
        <v>789.1568639999999</v>
      </c>
      <c r="K31" s="157">
        <f>'5.Projected Savings'!G20</f>
        <v>804.94000128</v>
      </c>
      <c r="L31" s="157">
        <f>'5.Projected Savings'!H20</f>
        <v>821.0388013056</v>
      </c>
      <c r="M31" s="157">
        <f>'5.Projected Savings'!I20</f>
        <v>837.4595773317121</v>
      </c>
      <c r="N31" s="158">
        <f>'5.Projected Savings'!J20</f>
        <v>-439.0612311216537</v>
      </c>
      <c r="O31"/>
      <c r="P31"/>
      <c r="Q31"/>
      <c r="R31"/>
      <c r="S31"/>
      <c r="T31" s="130"/>
    </row>
    <row r="32" spans="2:20" ht="15">
      <c r="B32" s="129"/>
      <c r="C32" s="131"/>
      <c r="D32" s="131"/>
      <c r="E32" s="321" t="s">
        <v>82</v>
      </c>
      <c r="F32" s="328"/>
      <c r="G32" s="328"/>
      <c r="H32" s="360"/>
      <c r="I32" s="355">
        <f>'5.Projected Savings'!E21</f>
        <v>-1293.27</v>
      </c>
      <c r="J32" s="159">
        <f>'5.Projected Savings'!F21</f>
        <v>-504.11313600000005</v>
      </c>
      <c r="K32" s="159">
        <f>'5.Projected Savings'!G21</f>
        <v>300.82686528</v>
      </c>
      <c r="L32" s="159">
        <f>'5.Projected Savings'!H21</f>
        <v>1121.8656665856001</v>
      </c>
      <c r="M32" s="159">
        <f>'5.Projected Savings'!I21</f>
        <v>1959.3252439173123</v>
      </c>
      <c r="N32" s="160">
        <f>'5.Projected Savings'!J21</f>
        <v>1520.2640127956586</v>
      </c>
      <c r="O32"/>
      <c r="P32"/>
      <c r="Q32"/>
      <c r="R32"/>
      <c r="S32"/>
      <c r="T32" s="130"/>
    </row>
    <row r="33" spans="2:20" ht="15">
      <c r="B33" s="129"/>
      <c r="C33" s="131"/>
      <c r="D33" s="131"/>
      <c r="E33" s="321" t="s">
        <v>89</v>
      </c>
      <c r="F33" s="328"/>
      <c r="G33" s="328"/>
      <c r="H33" s="360"/>
      <c r="I33" s="356">
        <f>'5.Projected Savings'!E36</f>
        <v>0</v>
      </c>
      <c r="J33" s="161">
        <f>'5.Projected Savings'!F36</f>
        <v>2321.0496000000003</v>
      </c>
      <c r="K33" s="161">
        <f>'5.Projected Savings'!G36</f>
        <v>2321.0496000000003</v>
      </c>
      <c r="L33" s="161">
        <f>'5.Projected Savings'!H36</f>
        <v>2321.0496000000003</v>
      </c>
      <c r="M33" s="161">
        <f>'5.Projected Savings'!I36</f>
        <v>2321.0496000000003</v>
      </c>
      <c r="N33" s="162">
        <f>'5.Projected Savings'!J36</f>
        <v>2321.0496000000003</v>
      </c>
      <c r="O33"/>
      <c r="P33"/>
      <c r="Q33"/>
      <c r="R33"/>
      <c r="S33"/>
      <c r="T33" s="130"/>
    </row>
    <row r="34" spans="2:20" ht="15.75" thickBot="1">
      <c r="B34" s="129"/>
      <c r="C34" s="131"/>
      <c r="D34" s="131"/>
      <c r="E34" s="361" t="s">
        <v>90</v>
      </c>
      <c r="F34" s="362"/>
      <c r="G34" s="362"/>
      <c r="H34" s="363"/>
      <c r="I34" s="357">
        <f>'5.Projected Savings'!E37</f>
        <v>0</v>
      </c>
      <c r="J34" s="163">
        <f>'5.Projected Savings'!F37</f>
        <v>2321.0496000000003</v>
      </c>
      <c r="K34" s="163">
        <f>'5.Projected Savings'!G37</f>
        <v>4642.099200000001</v>
      </c>
      <c r="L34" s="163">
        <f>'5.Projected Savings'!H37</f>
        <v>6963.148800000001</v>
      </c>
      <c r="M34" s="163">
        <f>'5.Projected Savings'!I37</f>
        <v>9284.198400000001</v>
      </c>
      <c r="N34" s="164">
        <f>'5.Projected Savings'!J37</f>
        <v>11605.248000000001</v>
      </c>
      <c r="O34"/>
      <c r="P34"/>
      <c r="Q34"/>
      <c r="R34"/>
      <c r="S34"/>
      <c r="T34" s="130"/>
    </row>
    <row r="35" spans="2:20" ht="15.75" thickBot="1">
      <c r="B35" s="129"/>
      <c r="C35" s="131"/>
      <c r="D35" s="131"/>
      <c r="E35" s="131"/>
      <c r="F35" s="131"/>
      <c r="G35" s="131"/>
      <c r="H35" s="131"/>
      <c r="I35" s="131"/>
      <c r="J35" s="131"/>
      <c r="K35" s="131"/>
      <c r="L35" s="131"/>
      <c r="M35" s="131"/>
      <c r="N35" s="131"/>
      <c r="O35" s="131"/>
      <c r="P35" s="131"/>
      <c r="Q35" s="131"/>
      <c r="R35" s="131"/>
      <c r="S35" s="131"/>
      <c r="T35" s="130"/>
    </row>
    <row r="36" spans="2:20" ht="15.75" thickBot="1">
      <c r="B36" s="129"/>
      <c r="C36" s="290" t="s">
        <v>29</v>
      </c>
      <c r="D36" s="291"/>
      <c r="E36" s="291"/>
      <c r="F36" s="291"/>
      <c r="G36" s="291"/>
      <c r="H36" s="291"/>
      <c r="I36" s="291"/>
      <c r="J36" s="291"/>
      <c r="K36" s="291"/>
      <c r="L36" s="291"/>
      <c r="M36" s="291"/>
      <c r="N36" s="291"/>
      <c r="O36" s="291"/>
      <c r="P36" s="291"/>
      <c r="Q36" s="291"/>
      <c r="R36" s="291"/>
      <c r="S36" s="292"/>
      <c r="T36" s="130"/>
    </row>
    <row r="37" spans="2:20" ht="15">
      <c r="B37" s="129"/>
      <c r="C37" s="304" t="s">
        <v>115</v>
      </c>
      <c r="D37" s="302"/>
      <c r="E37" s="302"/>
      <c r="F37" s="302"/>
      <c r="G37" s="302"/>
      <c r="H37" s="302"/>
      <c r="I37" s="302"/>
      <c r="J37" s="305"/>
      <c r="K37" s="301" t="s">
        <v>25</v>
      </c>
      <c r="L37" s="302"/>
      <c r="M37" s="302"/>
      <c r="N37" s="302"/>
      <c r="O37" s="302"/>
      <c r="P37" s="302"/>
      <c r="Q37" s="302"/>
      <c r="R37" s="302"/>
      <c r="S37" s="303"/>
      <c r="T37" s="130"/>
    </row>
    <row r="38" spans="2:20" ht="15">
      <c r="B38" s="129"/>
      <c r="C38" s="306" t="s">
        <v>116</v>
      </c>
      <c r="D38" s="299"/>
      <c r="E38" s="299"/>
      <c r="F38" s="299"/>
      <c r="G38" s="299"/>
      <c r="H38" s="299"/>
      <c r="I38" s="299"/>
      <c r="J38" s="307"/>
      <c r="K38" s="298" t="s">
        <v>26</v>
      </c>
      <c r="L38" s="299"/>
      <c r="M38" s="299"/>
      <c r="N38" s="299"/>
      <c r="O38" s="299"/>
      <c r="P38" s="299"/>
      <c r="Q38" s="299"/>
      <c r="R38" s="299"/>
      <c r="S38" s="300"/>
      <c r="T38" s="130"/>
    </row>
    <row r="39" spans="2:20" ht="15.75" thickBot="1">
      <c r="B39" s="129"/>
      <c r="C39" s="293" t="s">
        <v>28</v>
      </c>
      <c r="D39" s="294"/>
      <c r="E39" s="294"/>
      <c r="F39" s="294"/>
      <c r="G39" s="294"/>
      <c r="H39" s="294"/>
      <c r="I39" s="294"/>
      <c r="J39" s="295"/>
      <c r="K39" s="296" t="s">
        <v>30</v>
      </c>
      <c r="L39" s="294"/>
      <c r="M39" s="294"/>
      <c r="N39" s="294"/>
      <c r="O39" s="294"/>
      <c r="P39" s="294"/>
      <c r="Q39" s="294"/>
      <c r="R39" s="294"/>
      <c r="S39" s="297"/>
      <c r="T39" s="130"/>
    </row>
    <row r="40" spans="2:20" ht="15.75" thickBot="1">
      <c r="B40" s="135"/>
      <c r="C40" s="136"/>
      <c r="D40" s="136"/>
      <c r="E40" s="136"/>
      <c r="F40" s="136"/>
      <c r="G40" s="136"/>
      <c r="H40" s="136"/>
      <c r="I40" s="136"/>
      <c r="J40" s="136"/>
      <c r="K40" s="136"/>
      <c r="L40" s="136"/>
      <c r="M40" s="136"/>
      <c r="N40" s="136"/>
      <c r="O40" s="136"/>
      <c r="P40" s="136"/>
      <c r="Q40" s="136"/>
      <c r="R40" s="136"/>
      <c r="S40" s="136"/>
      <c r="T40" s="137"/>
    </row>
    <row r="43" spans="3:5" ht="15">
      <c r="C43" s="31"/>
      <c r="D43" s="31"/>
      <c r="E43" s="31"/>
    </row>
    <row r="44" spans="3:5" ht="15">
      <c r="C44" s="31"/>
      <c r="D44" s="31"/>
      <c r="E44" s="31"/>
    </row>
    <row r="45" spans="3:5" ht="15">
      <c r="C45" s="31"/>
      <c r="D45" s="31"/>
      <c r="E45" s="31"/>
    </row>
    <row r="46" spans="3:5" ht="15">
      <c r="C46" s="31"/>
      <c r="D46" s="31"/>
      <c r="E46" s="31"/>
    </row>
    <row r="47" spans="3:5" ht="15">
      <c r="C47" s="31"/>
      <c r="D47" s="31"/>
      <c r="E47" s="31"/>
    </row>
  </sheetData>
  <sheetProtection password="E7B2" sheet="1"/>
  <mergeCells count="27">
    <mergeCell ref="J10:M10"/>
    <mergeCell ref="J9:M9"/>
    <mergeCell ref="C38:J38"/>
    <mergeCell ref="E34:H34"/>
    <mergeCell ref="E33:H33"/>
    <mergeCell ref="E32:H32"/>
    <mergeCell ref="E31:H31"/>
    <mergeCell ref="J11:M11"/>
    <mergeCell ref="C3:E3"/>
    <mergeCell ref="R3:S3"/>
    <mergeCell ref="N3:Q3"/>
    <mergeCell ref="F3:M3"/>
    <mergeCell ref="C36:S36"/>
    <mergeCell ref="C39:J39"/>
    <mergeCell ref="K39:S39"/>
    <mergeCell ref="K38:S38"/>
    <mergeCell ref="K37:S37"/>
    <mergeCell ref="C37:J37"/>
    <mergeCell ref="V15:W15"/>
    <mergeCell ref="V11:W11"/>
    <mergeCell ref="C5:S5"/>
    <mergeCell ref="C6:S6"/>
    <mergeCell ref="C7:S7"/>
    <mergeCell ref="J12:M12"/>
    <mergeCell ref="F12:I12"/>
    <mergeCell ref="F11:I11"/>
    <mergeCell ref="F10:I10"/>
  </mergeCells>
  <hyperlinks>
    <hyperlink ref="F3:J3" location="'1.Home'!A1" display="Please review the disclaimer on the Home tab."/>
    <hyperlink ref="F3:M3" location="'1.Home'!A1" display="Please review the disclaimer on the Home tab."/>
  </hyperlinks>
  <printOptions/>
  <pageMargins left="0.7" right="0.7" top="0.75" bottom="0.75" header="0.3" footer="0.3"/>
  <pageSetup horizontalDpi="600" verticalDpi="600" orientation="landscape" paperSize="5" scale="89" r:id="rId2"/>
  <headerFooter alignWithMargins="0">
    <oddHeader>&amp;L&amp;F&amp;R&amp;A</oddHeader>
    <oddFooter>&amp;LLast modified by user: &amp;D&amp;RPage &amp;P of &amp;N</oddFooter>
  </headerFooter>
  <drawing r:id="rId1"/>
</worksheet>
</file>

<file path=xl/worksheets/sheet5.xml><?xml version="1.0" encoding="utf-8"?>
<worksheet xmlns="http://schemas.openxmlformats.org/spreadsheetml/2006/main" xmlns:r="http://schemas.openxmlformats.org/officeDocument/2006/relationships">
  <dimension ref="B1:K38"/>
  <sheetViews>
    <sheetView zoomScalePageLayoutView="0" workbookViewId="0" topLeftCell="A1">
      <selection activeCell="C5" sqref="C5:J5"/>
    </sheetView>
  </sheetViews>
  <sheetFormatPr defaultColWidth="8.7109375" defaultRowHeight="15"/>
  <cols>
    <col min="1" max="2" width="3.00390625" style="31" customWidth="1"/>
    <col min="3" max="3" width="32.8515625" style="71" bestFit="1" customWidth="1"/>
    <col min="4" max="4" width="58.421875" style="31" customWidth="1"/>
    <col min="5" max="10" width="8.57421875" style="31" customWidth="1"/>
    <col min="11" max="11" width="3.00390625" style="31" customWidth="1"/>
    <col min="12" max="20" width="8.57421875" style="31" customWidth="1"/>
    <col min="21" max="21" width="3.00390625" style="31" customWidth="1"/>
    <col min="22" max="16384" width="8.7109375" style="31" customWidth="1"/>
  </cols>
  <sheetData>
    <row r="1" ht="15.75" thickBot="1">
      <c r="K1" s="53"/>
    </row>
    <row r="2" spans="2:11" ht="15">
      <c r="B2" s="32"/>
      <c r="C2" s="72"/>
      <c r="D2" s="33"/>
      <c r="E2" s="33"/>
      <c r="F2" s="33"/>
      <c r="G2" s="33"/>
      <c r="H2" s="33"/>
      <c r="I2" s="33"/>
      <c r="J2" s="33"/>
      <c r="K2" s="34"/>
    </row>
    <row r="3" spans="2:11" ht="15">
      <c r="B3" s="35"/>
      <c r="C3" s="73" t="s">
        <v>52</v>
      </c>
      <c r="D3" s="341" t="s">
        <v>54</v>
      </c>
      <c r="E3" s="318" t="s">
        <v>59</v>
      </c>
      <c r="F3" s="319"/>
      <c r="G3" s="319"/>
      <c r="H3" s="319"/>
      <c r="I3" s="316">
        <f>'1.Home'!H10</f>
        <v>40521</v>
      </c>
      <c r="J3" s="317"/>
      <c r="K3" s="36"/>
    </row>
    <row r="4" spans="2:11" ht="15.75" thickBot="1">
      <c r="B4" s="35"/>
      <c r="C4" s="38"/>
      <c r="D4" s="37"/>
      <c r="E4" s="37"/>
      <c r="F4" s="37"/>
      <c r="G4" s="37"/>
      <c r="H4" s="37"/>
      <c r="I4" s="37"/>
      <c r="J4" s="37"/>
      <c r="K4" s="36"/>
    </row>
    <row r="5" spans="2:11" ht="19.5" thickBot="1">
      <c r="B5" s="35"/>
      <c r="C5" s="308" t="s">
        <v>61</v>
      </c>
      <c r="D5" s="309"/>
      <c r="E5" s="309"/>
      <c r="F5" s="309"/>
      <c r="G5" s="309"/>
      <c r="H5" s="309"/>
      <c r="I5" s="309"/>
      <c r="J5" s="310"/>
      <c r="K5" s="36"/>
    </row>
    <row r="6" spans="2:11" ht="15" customHeight="1" thickBot="1">
      <c r="B6" s="35"/>
      <c r="C6" s="38"/>
      <c r="D6" s="37"/>
      <c r="E6" s="37"/>
      <c r="F6" s="37"/>
      <c r="G6" s="50"/>
      <c r="H6" s="37"/>
      <c r="I6" s="37"/>
      <c r="J6" s="37"/>
      <c r="K6" s="36"/>
    </row>
    <row r="7" spans="2:11" ht="15.75" thickBot="1">
      <c r="B7" s="35"/>
      <c r="C7" s="74" t="s">
        <v>56</v>
      </c>
      <c r="D7" s="37"/>
      <c r="E7" s="41" t="s">
        <v>14</v>
      </c>
      <c r="F7" s="42" t="s">
        <v>15</v>
      </c>
      <c r="G7" s="42" t="s">
        <v>16</v>
      </c>
      <c r="H7" s="42" t="s">
        <v>17</v>
      </c>
      <c r="I7" s="42" t="s">
        <v>18</v>
      </c>
      <c r="J7" s="43" t="s">
        <v>19</v>
      </c>
      <c r="K7" s="36"/>
    </row>
    <row r="8" spans="2:11" ht="15" customHeight="1">
      <c r="B8" s="35"/>
      <c r="C8" s="75"/>
      <c r="D8" s="76" t="s">
        <v>68</v>
      </c>
      <c r="E8" s="77">
        <v>0</v>
      </c>
      <c r="F8" s="78">
        <f>hours_day*days_year*Power_Usage*No_Machines</f>
        <v>21024</v>
      </c>
      <c r="G8" s="78">
        <f>hours_day*days_year*Power_Usage*No_Machines</f>
        <v>21024</v>
      </c>
      <c r="H8" s="78">
        <f>hours_day*days_year*Power_Usage*No_Machines</f>
        <v>21024</v>
      </c>
      <c r="I8" s="78">
        <f>hours_day*days_year*Power_Usage*No_Machines</f>
        <v>21024</v>
      </c>
      <c r="J8" s="79">
        <f>hours_day*days_year*Power_Usage*No_Machines</f>
        <v>21024</v>
      </c>
      <c r="K8" s="36"/>
    </row>
    <row r="9" spans="2:11" ht="15.75" thickBot="1">
      <c r="B9" s="35"/>
      <c r="C9" s="68" t="s">
        <v>65</v>
      </c>
      <c r="D9" s="80" t="s">
        <v>67</v>
      </c>
      <c r="E9" s="81">
        <v>0</v>
      </c>
      <c r="F9" s="82">
        <f>No_Machines*hours_day*days_year*Power_Usage*year1_energy_cost</f>
        <v>1715.5584000000001</v>
      </c>
      <c r="G9" s="82">
        <f>No_Machines*hours_day*days_year*Power_Usage*year2_energy_cost</f>
        <v>1749.8695680000003</v>
      </c>
      <c r="H9" s="82">
        <f>No_Machines*hours_day*days_year*Power_Usage*year3_energy_cost</f>
        <v>1784.8669593600002</v>
      </c>
      <c r="I9" s="82">
        <f>No_Machines*hours_day*days_year*Power_Usage*year4_energy_cost</f>
        <v>1820.5642985472002</v>
      </c>
      <c r="J9" s="83">
        <f>No_Machines*hours_day*days_year*Power_Usage*year5_energy_cost</f>
        <v>1856.9755845181442</v>
      </c>
      <c r="K9" s="36"/>
    </row>
    <row r="10" spans="2:11" ht="15.75" thickBot="1">
      <c r="B10" s="35"/>
      <c r="C10" s="311"/>
      <c r="D10" s="312"/>
      <c r="E10" s="312"/>
      <c r="F10" s="312"/>
      <c r="G10" s="312"/>
      <c r="H10" s="312"/>
      <c r="I10" s="312"/>
      <c r="J10" s="339"/>
      <c r="K10" s="36"/>
    </row>
    <row r="11" spans="2:11" ht="15">
      <c r="B11" s="35"/>
      <c r="C11" s="85"/>
      <c r="D11" s="86" t="s">
        <v>69</v>
      </c>
      <c r="E11" s="77">
        <v>0</v>
      </c>
      <c r="F11" s="78">
        <f>(1-energy_reduction_factor)*'5.Projected Savings'!F8</f>
        <v>11352.960000000001</v>
      </c>
      <c r="G11" s="78">
        <f>(1-energy_reduction_factor)*'5.Projected Savings'!G8</f>
        <v>11352.960000000001</v>
      </c>
      <c r="H11" s="78">
        <f>(1-energy_reduction_factor)*'5.Projected Savings'!H8</f>
        <v>11352.960000000001</v>
      </c>
      <c r="I11" s="78">
        <f>(1-energy_reduction_factor)*'5.Projected Savings'!I8</f>
        <v>11352.960000000001</v>
      </c>
      <c r="J11" s="79">
        <f>(1-energy_reduction_factor)*'5.Projected Savings'!J8</f>
        <v>11352.960000000001</v>
      </c>
      <c r="K11" s="36"/>
    </row>
    <row r="12" spans="2:11" ht="15.75" thickBot="1">
      <c r="B12" s="35"/>
      <c r="C12" s="68" t="s">
        <v>65</v>
      </c>
      <c r="D12" s="80" t="s">
        <v>70</v>
      </c>
      <c r="E12" s="81">
        <v>0</v>
      </c>
      <c r="F12" s="82">
        <f>F11*year1_energy_cost</f>
        <v>926.4015360000002</v>
      </c>
      <c r="G12" s="82">
        <f>G11*year2_energy_cost</f>
        <v>944.9295667200003</v>
      </c>
      <c r="H12" s="82">
        <f>H11*year3_energy_cost</f>
        <v>963.8281580544002</v>
      </c>
      <c r="I12" s="82">
        <f>I11*year4_energy_cost</f>
        <v>983.1047212154881</v>
      </c>
      <c r="J12" s="83">
        <f>J11*year5_energy_cost</f>
        <v>1002.7668156397979</v>
      </c>
      <c r="K12" s="36"/>
    </row>
    <row r="13" spans="2:11" ht="15.75" thickBot="1">
      <c r="B13" s="35"/>
      <c r="C13" s="311"/>
      <c r="D13" s="312"/>
      <c r="E13" s="312"/>
      <c r="F13" s="312"/>
      <c r="G13" s="312"/>
      <c r="H13" s="312"/>
      <c r="I13" s="312"/>
      <c r="J13" s="339"/>
      <c r="K13" s="36"/>
    </row>
    <row r="14" spans="2:11" ht="15">
      <c r="B14" s="35"/>
      <c r="C14" s="85"/>
      <c r="D14" s="86" t="s">
        <v>71</v>
      </c>
      <c r="E14" s="77">
        <v>0</v>
      </c>
      <c r="F14" s="78">
        <f>F8-F11</f>
        <v>9671.039999999999</v>
      </c>
      <c r="G14" s="78">
        <f>G8-G11</f>
        <v>9671.039999999999</v>
      </c>
      <c r="H14" s="78">
        <f>H8-H11</f>
        <v>9671.039999999999</v>
      </c>
      <c r="I14" s="78">
        <f>I8-I11</f>
        <v>9671.039999999999</v>
      </c>
      <c r="J14" s="79">
        <f>J8-J11</f>
        <v>9671.039999999999</v>
      </c>
      <c r="K14" s="36"/>
    </row>
    <row r="15" spans="2:11" ht="15">
      <c r="B15" s="35"/>
      <c r="C15" s="87"/>
      <c r="D15" s="88" t="s">
        <v>72</v>
      </c>
      <c r="E15" s="89">
        <v>0</v>
      </c>
      <c r="F15" s="90">
        <f>F9-F12</f>
        <v>789.1568639999999</v>
      </c>
      <c r="G15" s="90">
        <f>G9-G12</f>
        <v>804.94000128</v>
      </c>
      <c r="H15" s="90">
        <f>H9-H12</f>
        <v>821.0388013056</v>
      </c>
      <c r="I15" s="90">
        <f>I9-I12</f>
        <v>837.4595773317121</v>
      </c>
      <c r="J15" s="91">
        <f>J9-J12</f>
        <v>854.2087688783463</v>
      </c>
      <c r="K15" s="36"/>
    </row>
    <row r="16" spans="2:11" ht="15.75" thickBot="1">
      <c r="B16" s="35"/>
      <c r="C16" s="68" t="s">
        <v>66</v>
      </c>
      <c r="D16" s="92" t="s">
        <v>73</v>
      </c>
      <c r="E16" s="81">
        <f>(Sensor_cost+(instal_time*labour_cost))*No_Machines</f>
        <v>1293.27</v>
      </c>
      <c r="F16" s="82">
        <v>0</v>
      </c>
      <c r="G16" s="82">
        <v>0</v>
      </c>
      <c r="H16" s="82">
        <v>0</v>
      </c>
      <c r="I16" s="82">
        <v>0</v>
      </c>
      <c r="J16" s="83">
        <f>(Sensor_cost+(instal_time*labour_cost))*No_Machines</f>
        <v>1293.27</v>
      </c>
      <c r="K16" s="36"/>
    </row>
    <row r="17" spans="2:11" ht="15.75" thickBot="1">
      <c r="B17" s="35"/>
      <c r="C17" s="311"/>
      <c r="D17" s="312"/>
      <c r="E17" s="312"/>
      <c r="F17" s="312"/>
      <c r="G17" s="312"/>
      <c r="H17" s="312"/>
      <c r="I17" s="312"/>
      <c r="J17" s="339"/>
      <c r="K17" s="36"/>
    </row>
    <row r="18" spans="2:11" ht="15">
      <c r="B18" s="35"/>
      <c r="C18" s="85"/>
      <c r="D18" s="86" t="s">
        <v>84</v>
      </c>
      <c r="E18" s="93">
        <f>E16</f>
        <v>1293.27</v>
      </c>
      <c r="F18" s="94">
        <f>F16</f>
        <v>0</v>
      </c>
      <c r="G18" s="94">
        <f>G16</f>
        <v>0</v>
      </c>
      <c r="H18" s="94">
        <f>H16</f>
        <v>0</v>
      </c>
      <c r="I18" s="94">
        <f>I16</f>
        <v>0</v>
      </c>
      <c r="J18" s="95">
        <f>J16</f>
        <v>1293.27</v>
      </c>
      <c r="K18" s="36"/>
    </row>
    <row r="19" spans="2:11" ht="15.75" thickBot="1">
      <c r="B19" s="35"/>
      <c r="C19" s="87"/>
      <c r="D19" s="96" t="s">
        <v>83</v>
      </c>
      <c r="E19" s="97">
        <f>E15</f>
        <v>0</v>
      </c>
      <c r="F19" s="98">
        <f>F15</f>
        <v>789.1568639999999</v>
      </c>
      <c r="G19" s="98">
        <f>G15</f>
        <v>804.94000128</v>
      </c>
      <c r="H19" s="98">
        <f>H15</f>
        <v>821.0388013056</v>
      </c>
      <c r="I19" s="98">
        <f>I15</f>
        <v>837.4595773317121</v>
      </c>
      <c r="J19" s="99">
        <f>J15</f>
        <v>854.2087688783463</v>
      </c>
      <c r="K19" s="36"/>
    </row>
    <row r="20" spans="2:11" ht="15.75" thickTop="1">
      <c r="B20" s="35"/>
      <c r="C20" s="85"/>
      <c r="D20" s="86" t="s">
        <v>81</v>
      </c>
      <c r="E20" s="100">
        <f aca="true" t="shared" si="0" ref="E20:J20">E19-E18</f>
        <v>-1293.27</v>
      </c>
      <c r="F20" s="101">
        <f t="shared" si="0"/>
        <v>789.1568639999999</v>
      </c>
      <c r="G20" s="101">
        <f t="shared" si="0"/>
        <v>804.94000128</v>
      </c>
      <c r="H20" s="101">
        <f t="shared" si="0"/>
        <v>821.0388013056</v>
      </c>
      <c r="I20" s="101">
        <f t="shared" si="0"/>
        <v>837.4595773317121</v>
      </c>
      <c r="J20" s="102">
        <f t="shared" si="0"/>
        <v>-439.0612311216537</v>
      </c>
      <c r="K20" s="36"/>
    </row>
    <row r="21" spans="2:11" ht="15">
      <c r="B21" s="35"/>
      <c r="C21" s="87"/>
      <c r="D21" s="88" t="s">
        <v>82</v>
      </c>
      <c r="E21" s="89">
        <f>E20</f>
        <v>-1293.27</v>
      </c>
      <c r="F21" s="90">
        <f>E21+F20</f>
        <v>-504.11313600000005</v>
      </c>
      <c r="G21" s="90">
        <f>F21+G20</f>
        <v>300.82686528</v>
      </c>
      <c r="H21" s="90">
        <f>G21+H20</f>
        <v>1121.8656665856001</v>
      </c>
      <c r="I21" s="90">
        <f>H21+I20</f>
        <v>1959.3252439173123</v>
      </c>
      <c r="J21" s="91">
        <f>I21+J20</f>
        <v>1520.2640127956586</v>
      </c>
      <c r="K21" s="36"/>
    </row>
    <row r="22" spans="2:11" ht="15">
      <c r="B22" s="35"/>
      <c r="C22" s="69" t="s">
        <v>60</v>
      </c>
      <c r="D22" s="103" t="s">
        <v>80</v>
      </c>
      <c r="E22" s="104"/>
      <c r="F22" s="105">
        <f>'6.Assumptions&amp;References'!J34</f>
        <v>0.0049</v>
      </c>
      <c r="G22" s="105">
        <f>'6.Assumptions&amp;References'!K34</f>
        <v>0.0206</v>
      </c>
      <c r="H22" s="105">
        <f>'6.Assumptions&amp;References'!L34</f>
        <v>0.0326</v>
      </c>
      <c r="I22" s="105">
        <f>'6.Assumptions&amp;References'!M34</f>
        <v>0.0369</v>
      </c>
      <c r="J22" s="106">
        <f>'6.Assumptions&amp;References'!N34</f>
        <v>0.0369</v>
      </c>
      <c r="K22" s="36"/>
    </row>
    <row r="23" spans="2:11" ht="15">
      <c r="B23" s="35"/>
      <c r="C23" s="87"/>
      <c r="D23" s="88" t="s">
        <v>85</v>
      </c>
      <c r="E23" s="89">
        <f>E20</f>
        <v>-1293.27</v>
      </c>
      <c r="F23" s="90">
        <f>F20/(1+(F22))</f>
        <v>785.3088506319036</v>
      </c>
      <c r="G23" s="90">
        <f>G20/(1+G22)/(1+F22/100)</f>
        <v>788.6542829242638</v>
      </c>
      <c r="H23" s="90">
        <f>H20/((1+(H22/100))*(1+(G22/100))*(1+(F22/100)))</f>
        <v>820.5619782974392</v>
      </c>
      <c r="I23" s="90">
        <f>I20/((1+(I22/100))*(1+(H22/100))*(1+(F22/100))*(1+(G22/100)))</f>
        <v>836.6644886670698</v>
      </c>
      <c r="J23" s="91">
        <f>J20/((1+(J22/100))*(1+(I22/100))*(1+(F22/100))*(1+(H22/100))*(1+(G22/100)))</f>
        <v>-438.48258393412675</v>
      </c>
      <c r="K23" s="36"/>
    </row>
    <row r="24" spans="2:11" ht="15.75" thickBot="1">
      <c r="B24" s="35"/>
      <c r="C24" s="107"/>
      <c r="D24" s="80" t="s">
        <v>86</v>
      </c>
      <c r="E24" s="81">
        <f>E23</f>
        <v>-1293.27</v>
      </c>
      <c r="F24" s="82">
        <f>E24+F23</f>
        <v>-507.96114936809636</v>
      </c>
      <c r="G24" s="82">
        <f>F24+G23</f>
        <v>280.6931335561675</v>
      </c>
      <c r="H24" s="82">
        <f>G24+H23</f>
        <v>1101.2551118536066</v>
      </c>
      <c r="I24" s="82">
        <f>H24+I23</f>
        <v>1937.9196005206763</v>
      </c>
      <c r="J24" s="83">
        <f>I24+J23</f>
        <v>1499.4370165865496</v>
      </c>
      <c r="K24" s="36"/>
    </row>
    <row r="25" spans="2:11" ht="14.25" customHeight="1" thickBot="1">
      <c r="B25" s="35"/>
      <c r="C25" s="311"/>
      <c r="D25" s="312"/>
      <c r="E25" s="312"/>
      <c r="F25" s="312"/>
      <c r="G25" s="312"/>
      <c r="H25" s="312"/>
      <c r="I25" s="312"/>
      <c r="J25" s="339"/>
      <c r="K25" s="36"/>
    </row>
    <row r="26" spans="2:11" ht="14.25" customHeight="1" thickBot="1">
      <c r="B26" s="35"/>
      <c r="C26" s="108"/>
      <c r="D26" s="84"/>
      <c r="E26" s="84"/>
      <c r="F26" s="84"/>
      <c r="G26" s="84"/>
      <c r="H26" s="84"/>
      <c r="I26" s="84"/>
      <c r="J26" s="84"/>
      <c r="K26" s="36"/>
    </row>
    <row r="27" spans="2:11" ht="14.25" customHeight="1" thickBot="1">
      <c r="B27" s="35"/>
      <c r="C27" s="108"/>
      <c r="D27" s="109"/>
      <c r="E27" s="348" t="s">
        <v>1</v>
      </c>
      <c r="F27" s="349"/>
      <c r="G27"/>
      <c r="H27"/>
      <c r="I27" s="84"/>
      <c r="J27" s="84"/>
      <c r="K27" s="36"/>
    </row>
    <row r="28" spans="2:11" ht="14.25" customHeight="1">
      <c r="B28" s="35"/>
      <c r="C28" s="108"/>
      <c r="D28" s="146" t="s">
        <v>79</v>
      </c>
      <c r="E28" s="342">
        <f>J24</f>
        <v>1499.4370165865496</v>
      </c>
      <c r="F28" s="343"/>
      <c r="G28"/>
      <c r="H28"/>
      <c r="I28" s="84"/>
      <c r="J28" s="84"/>
      <c r="K28" s="36"/>
    </row>
    <row r="29" spans="2:11" ht="14.25" customHeight="1">
      <c r="B29" s="35"/>
      <c r="C29" s="108"/>
      <c r="D29" s="147" t="s">
        <v>78</v>
      </c>
      <c r="E29" s="344">
        <f>IRR(E20:J20,0.1)</f>
        <v>0.46400866226047044</v>
      </c>
      <c r="F29" s="345"/>
      <c r="G29"/>
      <c r="H29"/>
      <c r="I29" s="84"/>
      <c r="J29" s="84"/>
      <c r="K29" s="36"/>
    </row>
    <row r="30" spans="2:11" ht="14.25" customHeight="1" thickBot="1">
      <c r="B30" s="35"/>
      <c r="C30" s="108"/>
      <c r="D30" s="148" t="s">
        <v>87</v>
      </c>
      <c r="E30" s="346">
        <f>E18/AVERAGE(F19:J19)</f>
        <v>1.574545554122537</v>
      </c>
      <c r="F30" s="347"/>
      <c r="G30"/>
      <c r="H30"/>
      <c r="I30" s="84"/>
      <c r="J30" s="84"/>
      <c r="K30" s="36"/>
    </row>
    <row r="31" spans="2:11" ht="14.25" customHeight="1" thickBot="1">
      <c r="B31" s="35"/>
      <c r="C31" s="108"/>
      <c r="D31" s="84"/>
      <c r="E31" s="84"/>
      <c r="F31" s="84"/>
      <c r="G31" s="84"/>
      <c r="H31" s="84"/>
      <c r="I31" s="84"/>
      <c r="J31" s="84"/>
      <c r="K31" s="36"/>
    </row>
    <row r="32" spans="2:11" ht="12.75" customHeight="1" thickBot="1">
      <c r="B32" s="35"/>
      <c r="C32" s="311"/>
      <c r="D32" s="312"/>
      <c r="E32" s="312"/>
      <c r="F32" s="312"/>
      <c r="G32" s="312"/>
      <c r="H32" s="312"/>
      <c r="I32" s="312"/>
      <c r="J32" s="339"/>
      <c r="K32" s="36"/>
    </row>
    <row r="33" spans="2:11" s="60" customFormat="1" ht="15">
      <c r="B33" s="54"/>
      <c r="C33" s="70" t="s">
        <v>88</v>
      </c>
      <c r="D33" s="110" t="s">
        <v>31</v>
      </c>
      <c r="E33" s="111">
        <f>'6.Assumptions&amp;References'!$D$41</f>
        <v>0.24</v>
      </c>
      <c r="F33" s="112">
        <f>'6.Assumptions&amp;References'!$D$41</f>
        <v>0.24</v>
      </c>
      <c r="G33" s="112">
        <f>'6.Assumptions&amp;References'!$D$41</f>
        <v>0.24</v>
      </c>
      <c r="H33" s="112">
        <f>'6.Assumptions&amp;References'!$D$41</f>
        <v>0.24</v>
      </c>
      <c r="I33" s="112">
        <f>'6.Assumptions&amp;References'!$D$41</f>
        <v>0.24</v>
      </c>
      <c r="J33" s="113">
        <f>'6.Assumptions&amp;References'!$D$41</f>
        <v>0.24</v>
      </c>
      <c r="K33" s="59"/>
    </row>
    <row r="34" spans="2:11" s="60" customFormat="1" ht="18">
      <c r="B34" s="54"/>
      <c r="C34" s="114"/>
      <c r="D34" s="88" t="s">
        <v>74</v>
      </c>
      <c r="E34" s="115">
        <f aca="true" t="shared" si="1" ref="E34:J34">E8*E33</f>
        <v>0</v>
      </c>
      <c r="F34" s="116">
        <f t="shared" si="1"/>
        <v>5045.76</v>
      </c>
      <c r="G34" s="116">
        <f t="shared" si="1"/>
        <v>5045.76</v>
      </c>
      <c r="H34" s="116">
        <f t="shared" si="1"/>
        <v>5045.76</v>
      </c>
      <c r="I34" s="116">
        <f t="shared" si="1"/>
        <v>5045.76</v>
      </c>
      <c r="J34" s="117">
        <f t="shared" si="1"/>
        <v>5045.76</v>
      </c>
      <c r="K34" s="59"/>
    </row>
    <row r="35" spans="2:11" s="60" customFormat="1" ht="15">
      <c r="B35" s="54"/>
      <c r="C35" s="114"/>
      <c r="D35" s="88" t="s">
        <v>75</v>
      </c>
      <c r="E35" s="115">
        <f aca="true" t="shared" si="2" ref="E35:J35">E11*E33</f>
        <v>0</v>
      </c>
      <c r="F35" s="116">
        <f t="shared" si="2"/>
        <v>2724.7104</v>
      </c>
      <c r="G35" s="116">
        <f t="shared" si="2"/>
        <v>2724.7104</v>
      </c>
      <c r="H35" s="116">
        <f t="shared" si="2"/>
        <v>2724.7104</v>
      </c>
      <c r="I35" s="116">
        <f t="shared" si="2"/>
        <v>2724.7104</v>
      </c>
      <c r="J35" s="117">
        <f t="shared" si="2"/>
        <v>2724.7104</v>
      </c>
      <c r="K35" s="59"/>
    </row>
    <row r="36" spans="2:11" s="60" customFormat="1" ht="15">
      <c r="B36" s="54"/>
      <c r="C36" s="114"/>
      <c r="D36" s="88" t="s">
        <v>76</v>
      </c>
      <c r="E36" s="115">
        <f>E34-E35</f>
        <v>0</v>
      </c>
      <c r="F36" s="116">
        <f>F34-F35</f>
        <v>2321.0496000000003</v>
      </c>
      <c r="G36" s="116">
        <f>G34-G35</f>
        <v>2321.0496000000003</v>
      </c>
      <c r="H36" s="116">
        <f>H34-H35</f>
        <v>2321.0496000000003</v>
      </c>
      <c r="I36" s="116">
        <f>I34-I35</f>
        <v>2321.0496000000003</v>
      </c>
      <c r="J36" s="117">
        <f>J34-J35</f>
        <v>2321.0496000000003</v>
      </c>
      <c r="K36" s="59"/>
    </row>
    <row r="37" spans="2:11" s="60" customFormat="1" ht="15.75" thickBot="1">
      <c r="B37" s="54"/>
      <c r="C37" s="118"/>
      <c r="D37" s="119" t="s">
        <v>77</v>
      </c>
      <c r="E37" s="120">
        <f>E36</f>
        <v>0</v>
      </c>
      <c r="F37" s="121">
        <f>F36+E37</f>
        <v>2321.0496000000003</v>
      </c>
      <c r="G37" s="121">
        <f>G36+F37</f>
        <v>4642.099200000001</v>
      </c>
      <c r="H37" s="121">
        <f>H36+G37</f>
        <v>6963.148800000001</v>
      </c>
      <c r="I37" s="121">
        <f>I36+H37</f>
        <v>9284.198400000001</v>
      </c>
      <c r="J37" s="122">
        <f>J36+I37</f>
        <v>11605.248000000001</v>
      </c>
      <c r="K37" s="59"/>
    </row>
    <row r="38" spans="2:11" ht="15.75" thickBot="1">
      <c r="B38" s="65"/>
      <c r="C38" s="123"/>
      <c r="D38" s="66"/>
      <c r="E38" s="66"/>
      <c r="F38" s="66"/>
      <c r="G38" s="66"/>
      <c r="H38" s="66"/>
      <c r="I38" s="66"/>
      <c r="J38" s="66"/>
      <c r="K38" s="67"/>
    </row>
  </sheetData>
  <sheetProtection password="E7B2" sheet="1"/>
  <mergeCells count="12">
    <mergeCell ref="C32:J32"/>
    <mergeCell ref="I3:J3"/>
    <mergeCell ref="E3:H3"/>
    <mergeCell ref="C5:J5"/>
    <mergeCell ref="E30:F30"/>
    <mergeCell ref="E29:F29"/>
    <mergeCell ref="E28:F28"/>
    <mergeCell ref="E27:F27"/>
    <mergeCell ref="C10:J10"/>
    <mergeCell ref="C13:J13"/>
    <mergeCell ref="C17:J17"/>
    <mergeCell ref="C25:J25"/>
  </mergeCells>
  <hyperlinks>
    <hyperlink ref="C9" location="Assump1" display="Assump1"/>
    <hyperlink ref="C12" location="Assump1" display="Assump1"/>
    <hyperlink ref="C16" location="Assump4" display="Assump4"/>
    <hyperlink ref="C22" location="Assump7" display="Assump7"/>
    <hyperlink ref="C33" location="Assump10" display="Assump10"/>
    <hyperlink ref="D3" location="'1.Home'!A1" display="Please review the disclaimer on the Home tab."/>
  </hyperlinks>
  <printOptions/>
  <pageMargins left="0.7" right="0.7" top="0.75" bottom="0.75" header="0.3" footer="0.3"/>
  <pageSetup horizontalDpi="600" verticalDpi="600" orientation="landscape" paperSize="5" scale="69" r:id="rId1"/>
  <headerFooter alignWithMargins="0">
    <oddHeader>&amp;L&amp;F&amp;R&amp;A</oddHeader>
    <oddFooter>&amp;LLast modified by user: &amp;D&amp;RPage &amp;P of &amp;N</oddFooter>
  </headerFooter>
  <rowBreaks count="1" manualBreakCount="1">
    <brk id="44" max="255" man="1"/>
  </rowBreaks>
</worksheet>
</file>

<file path=xl/worksheets/sheet6.xml><?xml version="1.0" encoding="utf-8"?>
<worksheet xmlns="http://schemas.openxmlformats.org/spreadsheetml/2006/main" xmlns:r="http://schemas.openxmlformats.org/officeDocument/2006/relationships">
  <dimension ref="B2:T72"/>
  <sheetViews>
    <sheetView zoomScalePageLayoutView="0" workbookViewId="0" topLeftCell="A1">
      <selection activeCell="C5" sqref="C5:S5"/>
    </sheetView>
  </sheetViews>
  <sheetFormatPr defaultColWidth="8.7109375" defaultRowHeight="15"/>
  <cols>
    <col min="1" max="2" width="3.00390625" style="125" customWidth="1"/>
    <col min="3" max="3" width="4.7109375" style="125" customWidth="1"/>
    <col min="4" max="4" width="6.7109375" style="125" customWidth="1"/>
    <col min="5" max="19" width="7.8515625" style="125" customWidth="1"/>
    <col min="20" max="20" width="3.00390625" style="125" customWidth="1"/>
    <col min="21" max="21" width="6.00390625" style="125" customWidth="1"/>
    <col min="22" max="22" width="7.28125" style="125" customWidth="1"/>
    <col min="23" max="23" width="6.7109375" style="125" customWidth="1"/>
    <col min="24" max="25" width="6.140625" style="125" bestFit="1" customWidth="1"/>
    <col min="26" max="27" width="6.140625" style="125" customWidth="1"/>
    <col min="28" max="29" width="6.421875" style="125" bestFit="1" customWidth="1"/>
    <col min="30" max="30" width="9.7109375" style="125" bestFit="1" customWidth="1"/>
    <col min="31" max="16384" width="8.7109375" style="125" customWidth="1"/>
  </cols>
  <sheetData>
    <row r="1" ht="15.75" thickBot="1"/>
    <row r="2" spans="2:20" ht="15">
      <c r="B2" s="126"/>
      <c r="C2" s="127"/>
      <c r="D2" s="127"/>
      <c r="E2" s="127"/>
      <c r="F2" s="127"/>
      <c r="G2" s="127"/>
      <c r="H2" s="127"/>
      <c r="I2" s="127"/>
      <c r="J2" s="127"/>
      <c r="K2" s="127"/>
      <c r="L2" s="127"/>
      <c r="M2" s="127"/>
      <c r="N2" s="127"/>
      <c r="O2" s="127"/>
      <c r="P2" s="127"/>
      <c r="Q2" s="127"/>
      <c r="R2" s="127"/>
      <c r="S2" s="127"/>
      <c r="T2" s="128"/>
    </row>
    <row r="3" spans="2:20" ht="15">
      <c r="B3" s="129"/>
      <c r="C3" s="264" t="s">
        <v>52</v>
      </c>
      <c r="D3" s="265"/>
      <c r="E3" s="265"/>
      <c r="F3" s="265"/>
      <c r="G3" s="266"/>
      <c r="H3" s="259" t="s">
        <v>54</v>
      </c>
      <c r="I3" s="260"/>
      <c r="J3" s="260"/>
      <c r="K3" s="260"/>
      <c r="L3" s="260"/>
      <c r="M3" s="261"/>
      <c r="N3" s="383" t="s">
        <v>62</v>
      </c>
      <c r="O3" s="258"/>
      <c r="P3" s="258"/>
      <c r="Q3" s="258"/>
      <c r="R3" s="256">
        <f>'1.Home'!H10</f>
        <v>40521</v>
      </c>
      <c r="S3" s="257"/>
      <c r="T3" s="130"/>
    </row>
    <row r="4" spans="2:20" ht="15.75" thickBot="1">
      <c r="B4" s="129"/>
      <c r="C4" s="131"/>
      <c r="D4" s="131"/>
      <c r="E4" s="131"/>
      <c r="F4" s="131"/>
      <c r="G4" s="131"/>
      <c r="H4" s="131"/>
      <c r="I4" s="131"/>
      <c r="J4" s="131"/>
      <c r="K4" s="131"/>
      <c r="L4" s="131"/>
      <c r="M4" s="131"/>
      <c r="N4" s="131"/>
      <c r="O4" s="131"/>
      <c r="P4" s="131"/>
      <c r="Q4" s="131"/>
      <c r="R4" s="131"/>
      <c r="S4" s="131"/>
      <c r="T4" s="130"/>
    </row>
    <row r="5" spans="2:20" ht="19.5" thickBot="1">
      <c r="B5" s="129"/>
      <c r="C5" s="273" t="s">
        <v>21</v>
      </c>
      <c r="D5" s="274"/>
      <c r="E5" s="274"/>
      <c r="F5" s="274"/>
      <c r="G5" s="274"/>
      <c r="H5" s="274"/>
      <c r="I5" s="274"/>
      <c r="J5" s="274"/>
      <c r="K5" s="274"/>
      <c r="L5" s="274"/>
      <c r="M5" s="274"/>
      <c r="N5" s="274"/>
      <c r="O5" s="274"/>
      <c r="P5" s="274"/>
      <c r="Q5" s="274"/>
      <c r="R5" s="274"/>
      <c r="S5" s="275"/>
      <c r="T5" s="130"/>
    </row>
    <row r="6" spans="2:20" ht="18.75" customHeight="1">
      <c r="B6" s="129"/>
      <c r="C6" s="332" t="s">
        <v>64</v>
      </c>
      <c r="D6" s="333"/>
      <c r="E6" s="333"/>
      <c r="F6" s="333"/>
      <c r="G6" s="333"/>
      <c r="H6" s="333"/>
      <c r="I6" s="333"/>
      <c r="J6" s="333"/>
      <c r="K6" s="333"/>
      <c r="L6" s="333"/>
      <c r="M6" s="333"/>
      <c r="N6" s="333"/>
      <c r="O6" s="333"/>
      <c r="P6" s="333"/>
      <c r="Q6" s="333"/>
      <c r="R6" s="333"/>
      <c r="S6" s="334"/>
      <c r="T6" s="130"/>
    </row>
    <row r="7" spans="2:20" ht="15.75" thickBot="1">
      <c r="B7" s="129"/>
      <c r="C7" s="335"/>
      <c r="D7" s="336"/>
      <c r="E7" s="336"/>
      <c r="F7" s="336"/>
      <c r="G7" s="336"/>
      <c r="H7" s="336"/>
      <c r="I7" s="336"/>
      <c r="J7" s="336"/>
      <c r="K7" s="336"/>
      <c r="L7" s="336"/>
      <c r="M7" s="336"/>
      <c r="N7" s="336"/>
      <c r="O7" s="336"/>
      <c r="P7" s="336"/>
      <c r="Q7" s="336"/>
      <c r="R7" s="336"/>
      <c r="S7" s="337"/>
      <c r="T7" s="130"/>
    </row>
    <row r="8" spans="2:20" ht="15.75" thickBot="1">
      <c r="B8" s="129"/>
      <c r="C8" s="131"/>
      <c r="D8" s="338"/>
      <c r="E8" s="338"/>
      <c r="F8" s="131"/>
      <c r="G8" s="131"/>
      <c r="H8" s="131"/>
      <c r="I8" s="131"/>
      <c r="J8" s="131"/>
      <c r="K8" s="131"/>
      <c r="L8" s="131"/>
      <c r="M8" s="131"/>
      <c r="N8" s="131"/>
      <c r="O8" s="131"/>
      <c r="P8" s="131"/>
      <c r="Q8" s="131"/>
      <c r="R8" s="131"/>
      <c r="S8" s="131"/>
      <c r="T8" s="130"/>
    </row>
    <row r="9" spans="2:20" ht="15.75" customHeight="1">
      <c r="B9" s="129"/>
      <c r="C9" s="322">
        <v>1</v>
      </c>
      <c r="D9" s="390">
        <v>0.08</v>
      </c>
      <c r="E9" s="393" t="s">
        <v>103</v>
      </c>
      <c r="F9" s="393"/>
      <c r="G9" s="393"/>
      <c r="H9" s="393"/>
      <c r="I9" s="393"/>
      <c r="J9" s="393"/>
      <c r="K9" s="393"/>
      <c r="L9" s="393"/>
      <c r="M9" s="393"/>
      <c r="N9" s="393"/>
      <c r="O9" s="393"/>
      <c r="P9" s="393"/>
      <c r="Q9" s="393"/>
      <c r="R9" s="394"/>
      <c r="S9" s="395"/>
      <c r="T9" s="130"/>
    </row>
    <row r="10" spans="2:20" ht="15.75" customHeight="1">
      <c r="B10" s="129"/>
      <c r="C10" s="321"/>
      <c r="D10" s="391"/>
      <c r="E10" s="387"/>
      <c r="F10" s="387"/>
      <c r="G10" s="387"/>
      <c r="H10" s="387"/>
      <c r="I10" s="387"/>
      <c r="J10" s="387"/>
      <c r="K10" s="387"/>
      <c r="L10" s="387"/>
      <c r="M10" s="387"/>
      <c r="N10" s="387"/>
      <c r="O10" s="387"/>
      <c r="P10" s="387"/>
      <c r="Q10" s="387"/>
      <c r="R10" s="388"/>
      <c r="S10" s="389"/>
      <c r="T10" s="130"/>
    </row>
    <row r="11" spans="2:20" ht="15.75" customHeight="1">
      <c r="B11" s="129"/>
      <c r="C11" s="321">
        <v>2</v>
      </c>
      <c r="D11" s="325">
        <v>0.46</v>
      </c>
      <c r="E11" s="387" t="s">
        <v>104</v>
      </c>
      <c r="F11" s="387"/>
      <c r="G11" s="387"/>
      <c r="H11" s="387"/>
      <c r="I11" s="387"/>
      <c r="J11" s="387"/>
      <c r="K11" s="387"/>
      <c r="L11" s="387"/>
      <c r="M11" s="387"/>
      <c r="N11" s="387"/>
      <c r="O11" s="387"/>
      <c r="P11" s="387"/>
      <c r="Q11" s="387"/>
      <c r="R11" s="388"/>
      <c r="S11" s="389"/>
      <c r="T11" s="130"/>
    </row>
    <row r="12" spans="2:20" ht="15.75" customHeight="1">
      <c r="B12" s="129"/>
      <c r="C12" s="321"/>
      <c r="D12" s="325"/>
      <c r="E12" s="387"/>
      <c r="F12" s="387"/>
      <c r="G12" s="387"/>
      <c r="H12" s="387"/>
      <c r="I12" s="387"/>
      <c r="J12" s="387"/>
      <c r="K12" s="387"/>
      <c r="L12" s="387"/>
      <c r="M12" s="387"/>
      <c r="N12" s="387"/>
      <c r="O12" s="387"/>
      <c r="P12" s="387"/>
      <c r="Q12" s="387"/>
      <c r="R12" s="388"/>
      <c r="S12" s="389"/>
      <c r="T12" s="130"/>
    </row>
    <row r="13" spans="2:20" ht="15.75" customHeight="1">
      <c r="B13" s="129"/>
      <c r="C13" s="321"/>
      <c r="D13" s="325"/>
      <c r="E13" s="387"/>
      <c r="F13" s="387"/>
      <c r="G13" s="387"/>
      <c r="H13" s="387"/>
      <c r="I13" s="387"/>
      <c r="J13" s="387"/>
      <c r="K13" s="387"/>
      <c r="L13" s="387"/>
      <c r="M13" s="387"/>
      <c r="N13" s="387"/>
      <c r="O13" s="387"/>
      <c r="P13" s="387"/>
      <c r="Q13" s="387"/>
      <c r="R13" s="388"/>
      <c r="S13" s="389"/>
      <c r="T13" s="132"/>
    </row>
    <row r="14" spans="2:20" ht="15.75" customHeight="1">
      <c r="B14" s="129"/>
      <c r="C14" s="321"/>
      <c r="D14" s="325"/>
      <c r="E14" s="387"/>
      <c r="F14" s="387"/>
      <c r="G14" s="387"/>
      <c r="H14" s="387"/>
      <c r="I14" s="387"/>
      <c r="J14" s="387"/>
      <c r="K14" s="387"/>
      <c r="L14" s="387"/>
      <c r="M14" s="387"/>
      <c r="N14" s="387"/>
      <c r="O14" s="387"/>
      <c r="P14" s="387"/>
      <c r="Q14" s="387"/>
      <c r="R14" s="388"/>
      <c r="S14" s="389"/>
      <c r="T14" s="130"/>
    </row>
    <row r="15" spans="2:20" ht="15.75" customHeight="1">
      <c r="B15" s="129"/>
      <c r="C15" s="321">
        <v>3</v>
      </c>
      <c r="D15" s="331" t="s">
        <v>24</v>
      </c>
      <c r="E15" s="387" t="s">
        <v>105</v>
      </c>
      <c r="F15" s="387"/>
      <c r="G15" s="387"/>
      <c r="H15" s="387"/>
      <c r="I15" s="387"/>
      <c r="J15" s="387"/>
      <c r="K15" s="387"/>
      <c r="L15" s="387"/>
      <c r="M15" s="387"/>
      <c r="N15" s="387"/>
      <c r="O15" s="387"/>
      <c r="P15" s="387"/>
      <c r="Q15" s="387"/>
      <c r="R15" s="388"/>
      <c r="S15" s="389"/>
      <c r="T15" s="130"/>
    </row>
    <row r="16" spans="2:20" ht="15.75" customHeight="1">
      <c r="B16" s="129"/>
      <c r="C16" s="321"/>
      <c r="D16" s="331"/>
      <c r="E16" s="387"/>
      <c r="F16" s="387"/>
      <c r="G16" s="387"/>
      <c r="H16" s="387"/>
      <c r="I16" s="387"/>
      <c r="J16" s="387"/>
      <c r="K16" s="387"/>
      <c r="L16" s="387"/>
      <c r="M16" s="387"/>
      <c r="N16" s="387"/>
      <c r="O16" s="387"/>
      <c r="P16" s="387"/>
      <c r="Q16" s="387"/>
      <c r="R16" s="388"/>
      <c r="S16" s="389"/>
      <c r="T16" s="130"/>
    </row>
    <row r="17" spans="2:20" ht="15.75" customHeight="1">
      <c r="B17" s="129"/>
      <c r="C17" s="321"/>
      <c r="D17" s="331"/>
      <c r="E17" s="387"/>
      <c r="F17" s="387"/>
      <c r="G17" s="387"/>
      <c r="H17" s="387"/>
      <c r="I17" s="387"/>
      <c r="J17" s="387"/>
      <c r="K17" s="387"/>
      <c r="L17" s="387"/>
      <c r="M17" s="387"/>
      <c r="N17" s="387"/>
      <c r="O17" s="387"/>
      <c r="P17" s="387"/>
      <c r="Q17" s="387"/>
      <c r="R17" s="388"/>
      <c r="S17" s="389"/>
      <c r="T17" s="130"/>
    </row>
    <row r="18" spans="2:20" ht="15.75" customHeight="1">
      <c r="B18" s="129"/>
      <c r="C18" s="321">
        <v>4</v>
      </c>
      <c r="D18" s="328" t="s">
        <v>22</v>
      </c>
      <c r="E18" s="387" t="s">
        <v>111</v>
      </c>
      <c r="F18" s="387"/>
      <c r="G18" s="387"/>
      <c r="H18" s="387"/>
      <c r="I18" s="387"/>
      <c r="J18" s="387"/>
      <c r="K18" s="387"/>
      <c r="L18" s="387"/>
      <c r="M18" s="387"/>
      <c r="N18" s="387"/>
      <c r="O18" s="387"/>
      <c r="P18" s="387"/>
      <c r="Q18" s="387"/>
      <c r="R18" s="388"/>
      <c r="S18" s="389"/>
      <c r="T18" s="130"/>
    </row>
    <row r="19" spans="2:20" ht="15.75" customHeight="1">
      <c r="B19" s="129"/>
      <c r="C19" s="321"/>
      <c r="D19" s="328"/>
      <c r="E19" s="387"/>
      <c r="F19" s="387"/>
      <c r="G19" s="387"/>
      <c r="H19" s="387"/>
      <c r="I19" s="387"/>
      <c r="J19" s="387"/>
      <c r="K19" s="387"/>
      <c r="L19" s="387"/>
      <c r="M19" s="387"/>
      <c r="N19" s="387"/>
      <c r="O19" s="387"/>
      <c r="P19" s="387"/>
      <c r="Q19" s="387"/>
      <c r="R19" s="388"/>
      <c r="S19" s="389"/>
      <c r="T19" s="130"/>
    </row>
    <row r="20" spans="2:20" ht="15.75" customHeight="1">
      <c r="B20" s="129"/>
      <c r="C20" s="321"/>
      <c r="D20" s="328"/>
      <c r="E20" s="387"/>
      <c r="F20" s="387"/>
      <c r="G20" s="387"/>
      <c r="H20" s="387"/>
      <c r="I20" s="387"/>
      <c r="J20" s="387"/>
      <c r="K20" s="387"/>
      <c r="L20" s="387"/>
      <c r="M20" s="387"/>
      <c r="N20" s="387"/>
      <c r="O20" s="387"/>
      <c r="P20" s="387"/>
      <c r="Q20" s="387"/>
      <c r="R20" s="388"/>
      <c r="S20" s="389"/>
      <c r="T20" s="130"/>
    </row>
    <row r="21" spans="2:20" ht="15.75" customHeight="1">
      <c r="B21" s="129"/>
      <c r="C21" s="321"/>
      <c r="D21" s="328"/>
      <c r="E21" s="387"/>
      <c r="F21" s="387"/>
      <c r="G21" s="387"/>
      <c r="H21" s="387"/>
      <c r="I21" s="387"/>
      <c r="J21" s="387"/>
      <c r="K21" s="387"/>
      <c r="L21" s="387"/>
      <c r="M21" s="387"/>
      <c r="N21" s="387"/>
      <c r="O21" s="387"/>
      <c r="P21" s="387"/>
      <c r="Q21" s="387"/>
      <c r="R21" s="388"/>
      <c r="S21" s="389"/>
      <c r="T21" s="130"/>
    </row>
    <row r="22" spans="2:20" ht="15.75" customHeight="1">
      <c r="B22" s="129"/>
      <c r="C22" s="321">
        <v>5</v>
      </c>
      <c r="D22" s="323">
        <v>30.13</v>
      </c>
      <c r="E22" s="387" t="s">
        <v>106</v>
      </c>
      <c r="F22" s="387"/>
      <c r="G22" s="387"/>
      <c r="H22" s="387"/>
      <c r="I22" s="387"/>
      <c r="J22" s="387"/>
      <c r="K22" s="387"/>
      <c r="L22" s="387"/>
      <c r="M22" s="387"/>
      <c r="N22" s="387"/>
      <c r="O22" s="387"/>
      <c r="P22" s="387"/>
      <c r="Q22" s="387"/>
      <c r="R22" s="388"/>
      <c r="S22" s="389"/>
      <c r="T22" s="130"/>
    </row>
    <row r="23" spans="2:20" ht="15.75" customHeight="1">
      <c r="B23" s="129"/>
      <c r="C23" s="321"/>
      <c r="D23" s="324"/>
      <c r="E23" s="387"/>
      <c r="F23" s="387"/>
      <c r="G23" s="387"/>
      <c r="H23" s="387"/>
      <c r="I23" s="387"/>
      <c r="J23" s="387"/>
      <c r="K23" s="387"/>
      <c r="L23" s="387"/>
      <c r="M23" s="387"/>
      <c r="N23" s="387"/>
      <c r="O23" s="387"/>
      <c r="P23" s="387"/>
      <c r="Q23" s="387"/>
      <c r="R23" s="388"/>
      <c r="S23" s="389"/>
      <c r="T23" s="130"/>
    </row>
    <row r="24" spans="2:20" ht="15.75" customHeight="1">
      <c r="B24" s="129"/>
      <c r="C24" s="321"/>
      <c r="D24" s="324"/>
      <c r="E24" s="387"/>
      <c r="F24" s="387"/>
      <c r="G24" s="387"/>
      <c r="H24" s="387"/>
      <c r="I24" s="387"/>
      <c r="J24" s="387"/>
      <c r="K24" s="387"/>
      <c r="L24" s="387"/>
      <c r="M24" s="387"/>
      <c r="N24" s="387"/>
      <c r="O24" s="387"/>
      <c r="P24" s="387"/>
      <c r="Q24" s="387"/>
      <c r="R24" s="388"/>
      <c r="S24" s="389"/>
      <c r="T24" s="130"/>
    </row>
    <row r="25" spans="2:20" ht="15.75" customHeight="1">
      <c r="B25" s="129"/>
      <c r="C25" s="321">
        <v>6</v>
      </c>
      <c r="D25" s="327">
        <v>0.5</v>
      </c>
      <c r="E25" s="387" t="s">
        <v>107</v>
      </c>
      <c r="F25" s="387"/>
      <c r="G25" s="387"/>
      <c r="H25" s="387"/>
      <c r="I25" s="387"/>
      <c r="J25" s="387"/>
      <c r="K25" s="387"/>
      <c r="L25" s="387"/>
      <c r="M25" s="387"/>
      <c r="N25" s="387"/>
      <c r="O25" s="387"/>
      <c r="P25" s="387"/>
      <c r="Q25" s="387"/>
      <c r="R25" s="388"/>
      <c r="S25" s="389"/>
      <c r="T25" s="130"/>
    </row>
    <row r="26" spans="2:20" ht="15.75" customHeight="1">
      <c r="B26" s="129"/>
      <c r="C26" s="321"/>
      <c r="D26" s="327"/>
      <c r="E26" s="387"/>
      <c r="F26" s="387"/>
      <c r="G26" s="387"/>
      <c r="H26" s="387"/>
      <c r="I26" s="387"/>
      <c r="J26" s="387"/>
      <c r="K26" s="387"/>
      <c r="L26" s="387"/>
      <c r="M26" s="387"/>
      <c r="N26" s="387"/>
      <c r="O26" s="387"/>
      <c r="P26" s="387"/>
      <c r="Q26" s="387"/>
      <c r="R26" s="388"/>
      <c r="S26" s="389"/>
      <c r="T26" s="130"/>
    </row>
    <row r="27" spans="2:20" ht="15.75" customHeight="1">
      <c r="B27" s="129"/>
      <c r="C27" s="321"/>
      <c r="D27" s="327"/>
      <c r="E27" s="387"/>
      <c r="F27" s="387"/>
      <c r="G27" s="387"/>
      <c r="H27" s="387"/>
      <c r="I27" s="387"/>
      <c r="J27" s="387"/>
      <c r="K27" s="387"/>
      <c r="L27" s="387"/>
      <c r="M27" s="387"/>
      <c r="N27" s="387"/>
      <c r="O27" s="387"/>
      <c r="P27" s="387"/>
      <c r="Q27" s="387"/>
      <c r="R27" s="388"/>
      <c r="S27" s="389"/>
      <c r="T27" s="130"/>
    </row>
    <row r="28" spans="2:20" ht="15" customHeight="1">
      <c r="B28" s="129"/>
      <c r="C28" s="321">
        <v>7</v>
      </c>
      <c r="D28" s="264"/>
      <c r="E28" s="396" t="s">
        <v>63</v>
      </c>
      <c r="F28" s="397"/>
      <c r="G28" s="397"/>
      <c r="H28" s="397"/>
      <c r="I28" s="397"/>
      <c r="J28" s="397"/>
      <c r="K28" s="397"/>
      <c r="L28" s="397"/>
      <c r="M28" s="397"/>
      <c r="N28" s="397"/>
      <c r="O28" s="397"/>
      <c r="P28" s="397"/>
      <c r="Q28" s="397"/>
      <c r="R28" s="397"/>
      <c r="S28" s="398"/>
      <c r="T28" s="130"/>
    </row>
    <row r="29" spans="2:20" ht="15">
      <c r="B29" s="129"/>
      <c r="C29" s="321"/>
      <c r="D29" s="264"/>
      <c r="E29" s="399"/>
      <c r="F29" s="400"/>
      <c r="G29" s="400"/>
      <c r="H29" s="400"/>
      <c r="I29" s="400"/>
      <c r="J29" s="400"/>
      <c r="K29" s="400"/>
      <c r="L29" s="400"/>
      <c r="M29" s="400"/>
      <c r="N29" s="400"/>
      <c r="O29" s="400"/>
      <c r="P29" s="400"/>
      <c r="Q29" s="400"/>
      <c r="R29" s="400"/>
      <c r="S29" s="401"/>
      <c r="T29" s="130"/>
    </row>
    <row r="30" spans="2:20" ht="15">
      <c r="B30" s="129"/>
      <c r="C30" s="321"/>
      <c r="D30" s="264"/>
      <c r="E30" s="399"/>
      <c r="F30" s="400"/>
      <c r="G30" s="400"/>
      <c r="H30" s="400"/>
      <c r="I30" s="400"/>
      <c r="J30" s="400"/>
      <c r="K30" s="400"/>
      <c r="L30" s="400"/>
      <c r="M30" s="400"/>
      <c r="N30" s="400"/>
      <c r="O30" s="400"/>
      <c r="P30" s="400"/>
      <c r="Q30" s="400"/>
      <c r="R30" s="400"/>
      <c r="S30" s="401"/>
      <c r="T30" s="130"/>
    </row>
    <row r="31" spans="2:20" ht="15" customHeight="1">
      <c r="B31" s="129"/>
      <c r="C31" s="330"/>
      <c r="D31" s="329"/>
      <c r="E31" s="399" t="s">
        <v>108</v>
      </c>
      <c r="F31" s="400"/>
      <c r="G31" s="400"/>
      <c r="H31" s="400"/>
      <c r="I31" s="400"/>
      <c r="J31" s="400"/>
      <c r="K31" s="400"/>
      <c r="L31" s="400"/>
      <c r="M31" s="400"/>
      <c r="N31" s="400"/>
      <c r="O31" s="400"/>
      <c r="P31" s="400"/>
      <c r="Q31" s="400"/>
      <c r="R31" s="400"/>
      <c r="S31" s="401"/>
      <c r="T31" s="130"/>
    </row>
    <row r="32" spans="2:20" ht="15.75" thickBot="1">
      <c r="B32" s="129"/>
      <c r="C32" s="330"/>
      <c r="D32" s="329"/>
      <c r="E32" s="402"/>
      <c r="F32" s="403"/>
      <c r="G32" s="403"/>
      <c r="H32" s="403"/>
      <c r="I32" s="403"/>
      <c r="J32" s="403"/>
      <c r="K32" s="403"/>
      <c r="L32" s="403"/>
      <c r="M32" s="403"/>
      <c r="N32" s="403"/>
      <c r="O32" s="404"/>
      <c r="P32" s="405"/>
      <c r="Q32" s="405"/>
      <c r="R32" s="405"/>
      <c r="S32" s="406"/>
      <c r="T32" s="130"/>
    </row>
    <row r="33" spans="2:20" ht="15.75" thickBot="1">
      <c r="B33" s="129"/>
      <c r="C33" s="330"/>
      <c r="D33" s="329"/>
      <c r="E33" s="407"/>
      <c r="F33" s="408"/>
      <c r="G33" s="408"/>
      <c r="H33" s="408"/>
      <c r="I33" s="408"/>
      <c r="J33" s="409" t="s">
        <v>4</v>
      </c>
      <c r="K33" s="410" t="s">
        <v>5</v>
      </c>
      <c r="L33" s="410" t="s">
        <v>1</v>
      </c>
      <c r="M33" s="410" t="s">
        <v>2</v>
      </c>
      <c r="N33" s="411" t="s">
        <v>3</v>
      </c>
      <c r="O33" s="412"/>
      <c r="P33" s="412"/>
      <c r="Q33" s="412"/>
      <c r="R33" s="412"/>
      <c r="S33" s="413"/>
      <c r="T33" s="130"/>
    </row>
    <row r="34" spans="2:20" ht="15.75" thickBot="1">
      <c r="B34" s="129"/>
      <c r="C34" s="330"/>
      <c r="D34" s="329"/>
      <c r="E34" s="407"/>
      <c r="F34" s="408"/>
      <c r="G34" s="408"/>
      <c r="H34" s="408"/>
      <c r="I34" s="408"/>
      <c r="J34" s="414">
        <f>0.49/100</f>
        <v>0.0049</v>
      </c>
      <c r="K34" s="134">
        <f>2.06/100</f>
        <v>0.0206</v>
      </c>
      <c r="L34" s="134">
        <f>3.26/100</f>
        <v>0.0326</v>
      </c>
      <c r="M34" s="134">
        <f>3.69/100</f>
        <v>0.0369</v>
      </c>
      <c r="N34" s="134">
        <f>3.69/100</f>
        <v>0.0369</v>
      </c>
      <c r="O34" s="412"/>
      <c r="P34" s="412"/>
      <c r="Q34" s="412"/>
      <c r="R34" s="412"/>
      <c r="S34" s="413"/>
      <c r="T34" s="130"/>
    </row>
    <row r="35" spans="2:20" ht="15">
      <c r="B35" s="129"/>
      <c r="C35" s="330"/>
      <c r="D35" s="329"/>
      <c r="E35" s="415"/>
      <c r="F35" s="405"/>
      <c r="G35" s="405"/>
      <c r="H35" s="405"/>
      <c r="I35" s="405"/>
      <c r="J35" s="416"/>
      <c r="K35" s="416"/>
      <c r="L35" s="416"/>
      <c r="M35" s="416"/>
      <c r="N35" s="416"/>
      <c r="O35" s="416"/>
      <c r="P35" s="416"/>
      <c r="Q35" s="416"/>
      <c r="R35" s="416"/>
      <c r="S35" s="417"/>
      <c r="T35" s="130"/>
    </row>
    <row r="36" spans="2:20" ht="15" customHeight="1">
      <c r="B36" s="129"/>
      <c r="C36" s="321">
        <v>8</v>
      </c>
      <c r="D36" s="325">
        <v>0.02</v>
      </c>
      <c r="E36" s="387" t="s">
        <v>109</v>
      </c>
      <c r="F36" s="387"/>
      <c r="G36" s="387"/>
      <c r="H36" s="387"/>
      <c r="I36" s="387"/>
      <c r="J36" s="387"/>
      <c r="K36" s="387"/>
      <c r="L36" s="387"/>
      <c r="M36" s="387"/>
      <c r="N36" s="387"/>
      <c r="O36" s="387"/>
      <c r="P36" s="387"/>
      <c r="Q36" s="387"/>
      <c r="R36" s="388"/>
      <c r="S36" s="389"/>
      <c r="T36" s="130"/>
    </row>
    <row r="37" spans="2:20" ht="15">
      <c r="B37" s="129"/>
      <c r="C37" s="321"/>
      <c r="D37" s="326"/>
      <c r="E37" s="387"/>
      <c r="F37" s="387"/>
      <c r="G37" s="387"/>
      <c r="H37" s="387"/>
      <c r="I37" s="387"/>
      <c r="J37" s="387"/>
      <c r="K37" s="387"/>
      <c r="L37" s="387"/>
      <c r="M37" s="387"/>
      <c r="N37" s="387"/>
      <c r="O37" s="387"/>
      <c r="P37" s="387"/>
      <c r="Q37" s="387"/>
      <c r="R37" s="388"/>
      <c r="S37" s="389"/>
      <c r="T37" s="130"/>
    </row>
    <row r="38" spans="2:20" ht="15" customHeight="1">
      <c r="B38" s="129"/>
      <c r="C38" s="321">
        <v>9</v>
      </c>
      <c r="D38" s="325">
        <v>0.02</v>
      </c>
      <c r="E38" s="387" t="s">
        <v>110</v>
      </c>
      <c r="F38" s="387"/>
      <c r="G38" s="387"/>
      <c r="H38" s="387"/>
      <c r="I38" s="387"/>
      <c r="J38" s="387"/>
      <c r="K38" s="387"/>
      <c r="L38" s="387"/>
      <c r="M38" s="387"/>
      <c r="N38" s="387"/>
      <c r="O38" s="387"/>
      <c r="P38" s="387"/>
      <c r="Q38" s="387"/>
      <c r="R38" s="388"/>
      <c r="S38" s="389"/>
      <c r="T38" s="130"/>
    </row>
    <row r="39" spans="2:20" ht="16.5" customHeight="1">
      <c r="B39" s="129"/>
      <c r="C39" s="321"/>
      <c r="D39" s="326"/>
      <c r="E39" s="387"/>
      <c r="F39" s="387"/>
      <c r="G39" s="387"/>
      <c r="H39" s="387"/>
      <c r="I39" s="387"/>
      <c r="J39" s="387"/>
      <c r="K39" s="387"/>
      <c r="L39" s="387"/>
      <c r="M39" s="387"/>
      <c r="N39" s="387"/>
      <c r="O39" s="387"/>
      <c r="P39" s="387"/>
      <c r="Q39" s="387"/>
      <c r="R39" s="388"/>
      <c r="S39" s="389"/>
      <c r="T39" s="130"/>
    </row>
    <row r="40" spans="2:20" ht="15.75" customHeight="1" hidden="1" thickBot="1">
      <c r="B40" s="129"/>
      <c r="C40" s="321"/>
      <c r="D40" s="326"/>
      <c r="E40" s="387"/>
      <c r="F40" s="387"/>
      <c r="G40" s="387"/>
      <c r="H40" s="387"/>
      <c r="I40" s="387"/>
      <c r="J40" s="387"/>
      <c r="K40" s="387"/>
      <c r="L40" s="387"/>
      <c r="M40" s="387"/>
      <c r="N40" s="387"/>
      <c r="O40" s="387"/>
      <c r="P40" s="387"/>
      <c r="Q40" s="387"/>
      <c r="R40" s="388"/>
      <c r="S40" s="389"/>
      <c r="T40" s="130"/>
    </row>
    <row r="41" spans="2:20" ht="15.75" customHeight="1">
      <c r="B41" s="129"/>
      <c r="C41" s="321">
        <v>10</v>
      </c>
      <c r="D41" s="327">
        <v>0.24</v>
      </c>
      <c r="E41" s="387" t="s">
        <v>117</v>
      </c>
      <c r="F41" s="387"/>
      <c r="G41" s="387"/>
      <c r="H41" s="387"/>
      <c r="I41" s="387"/>
      <c r="J41" s="387"/>
      <c r="K41" s="387"/>
      <c r="L41" s="387"/>
      <c r="M41" s="387"/>
      <c r="N41" s="387"/>
      <c r="O41" s="387"/>
      <c r="P41" s="387"/>
      <c r="Q41" s="387"/>
      <c r="R41" s="388"/>
      <c r="S41" s="389"/>
      <c r="T41" s="130"/>
    </row>
    <row r="42" spans="2:20" ht="15.75" customHeight="1">
      <c r="B42" s="129"/>
      <c r="C42" s="321"/>
      <c r="D42" s="327"/>
      <c r="E42" s="387"/>
      <c r="F42" s="387"/>
      <c r="G42" s="387"/>
      <c r="H42" s="387"/>
      <c r="I42" s="387"/>
      <c r="J42" s="387"/>
      <c r="K42" s="387"/>
      <c r="L42" s="387"/>
      <c r="M42" s="387"/>
      <c r="N42" s="387"/>
      <c r="O42" s="387"/>
      <c r="P42" s="387"/>
      <c r="Q42" s="387"/>
      <c r="R42" s="388"/>
      <c r="S42" s="389"/>
      <c r="T42" s="130"/>
    </row>
    <row r="43" spans="2:20" ht="15.75" customHeight="1">
      <c r="B43" s="129"/>
      <c r="C43" s="321"/>
      <c r="D43" s="327"/>
      <c r="E43" s="387"/>
      <c r="F43" s="387"/>
      <c r="G43" s="387"/>
      <c r="H43" s="387"/>
      <c r="I43" s="387"/>
      <c r="J43" s="387"/>
      <c r="K43" s="387"/>
      <c r="L43" s="387"/>
      <c r="M43" s="387"/>
      <c r="N43" s="387"/>
      <c r="O43" s="387"/>
      <c r="P43" s="387"/>
      <c r="Q43" s="387"/>
      <c r="R43" s="388"/>
      <c r="S43" s="389"/>
      <c r="T43" s="130"/>
    </row>
    <row r="44" spans="2:20" ht="15.75" customHeight="1" thickBot="1">
      <c r="B44" s="129"/>
      <c r="C44" s="381"/>
      <c r="D44" s="382"/>
      <c r="E44" s="418"/>
      <c r="F44" s="418"/>
      <c r="G44" s="418"/>
      <c r="H44" s="418"/>
      <c r="I44" s="418"/>
      <c r="J44" s="418"/>
      <c r="K44" s="418"/>
      <c r="L44" s="418"/>
      <c r="M44" s="418"/>
      <c r="N44" s="418"/>
      <c r="O44" s="418"/>
      <c r="P44" s="418"/>
      <c r="Q44" s="418"/>
      <c r="R44" s="419"/>
      <c r="S44" s="420"/>
      <c r="T44" s="130"/>
    </row>
    <row r="45" spans="2:20" ht="15.75" thickBot="1">
      <c r="B45" s="135"/>
      <c r="C45" s="136"/>
      <c r="D45" s="136"/>
      <c r="E45" s="136"/>
      <c r="F45" s="136"/>
      <c r="G45" s="136"/>
      <c r="H45" s="136"/>
      <c r="I45" s="136"/>
      <c r="J45" s="136"/>
      <c r="K45" s="136"/>
      <c r="L45" s="136"/>
      <c r="M45" s="136"/>
      <c r="N45" s="136"/>
      <c r="O45" s="136"/>
      <c r="P45" s="136"/>
      <c r="Q45" s="136"/>
      <c r="R45" s="136"/>
      <c r="S45" s="136"/>
      <c r="T45" s="137"/>
    </row>
    <row r="58" spans="3:15" ht="15.75">
      <c r="C58" s="138"/>
      <c r="D58" s="138"/>
      <c r="E58" s="138"/>
      <c r="F58" s="139"/>
      <c r="G58" s="138"/>
      <c r="H58" s="138"/>
      <c r="I58" s="138"/>
      <c r="J58" s="138"/>
      <c r="K58" s="138"/>
      <c r="L58" s="138"/>
      <c r="M58" s="138"/>
      <c r="N58" s="138"/>
      <c r="O58" s="138"/>
    </row>
    <row r="59" spans="3:15" ht="15.75">
      <c r="C59" s="138"/>
      <c r="D59" s="138"/>
      <c r="E59" s="138"/>
      <c r="F59" s="139"/>
      <c r="G59" s="138"/>
      <c r="H59" s="138"/>
      <c r="I59" s="138"/>
      <c r="J59" s="138"/>
      <c r="K59" s="138"/>
      <c r="L59" s="138"/>
      <c r="M59" s="138"/>
      <c r="N59" s="138"/>
      <c r="O59" s="138"/>
    </row>
    <row r="60" spans="3:15" ht="15.75">
      <c r="C60" s="138"/>
      <c r="D60" s="140"/>
      <c r="E60" s="138"/>
      <c r="F60" s="138"/>
      <c r="G60" s="138"/>
      <c r="H60" s="138"/>
      <c r="I60" s="138"/>
      <c r="J60" s="138"/>
      <c r="K60" s="138"/>
      <c r="L60" s="138"/>
      <c r="M60" s="138"/>
      <c r="N60" s="138"/>
      <c r="O60" s="138"/>
    </row>
    <row r="61" spans="3:15" ht="15.75">
      <c r="C61" s="138"/>
      <c r="D61" s="138"/>
      <c r="E61" s="140"/>
      <c r="F61" s="138"/>
      <c r="G61" s="138"/>
      <c r="H61" s="138"/>
      <c r="I61" s="138"/>
      <c r="J61" s="138"/>
      <c r="K61" s="138"/>
      <c r="L61" s="138"/>
      <c r="M61" s="138"/>
      <c r="N61" s="138"/>
      <c r="O61" s="138"/>
    </row>
    <row r="62" spans="3:16" ht="15.75">
      <c r="C62" s="138"/>
      <c r="D62" s="138"/>
      <c r="E62" s="138"/>
      <c r="F62" s="140"/>
      <c r="G62" s="138"/>
      <c r="H62" s="138"/>
      <c r="I62" s="138"/>
      <c r="J62" s="138"/>
      <c r="K62" s="138"/>
      <c r="L62" s="138"/>
      <c r="M62" s="138"/>
      <c r="N62" s="138"/>
      <c r="O62" s="138"/>
      <c r="P62" s="138"/>
    </row>
    <row r="63" spans="3:16" ht="15.75">
      <c r="C63" s="138"/>
      <c r="D63" s="138"/>
      <c r="E63" s="138"/>
      <c r="F63" s="141"/>
      <c r="G63" s="138"/>
      <c r="H63" s="138"/>
      <c r="I63" s="138"/>
      <c r="J63" s="138"/>
      <c r="K63" s="138"/>
      <c r="L63" s="138"/>
      <c r="M63" s="138"/>
      <c r="N63" s="138"/>
      <c r="O63" s="138"/>
      <c r="P63" s="138"/>
    </row>
    <row r="64" spans="3:16" ht="15.75">
      <c r="C64" s="142"/>
      <c r="D64" s="143"/>
      <c r="E64" s="138"/>
      <c r="F64" s="140"/>
      <c r="G64" s="138"/>
      <c r="H64" s="138"/>
      <c r="I64" s="138"/>
      <c r="J64" s="138"/>
      <c r="K64" s="138"/>
      <c r="L64" s="138"/>
      <c r="M64" s="138"/>
      <c r="N64" s="138"/>
      <c r="O64" s="138"/>
      <c r="P64" s="138"/>
    </row>
    <row r="65" spans="3:16" ht="15.75">
      <c r="C65" s="138"/>
      <c r="D65" s="143"/>
      <c r="E65" s="138"/>
      <c r="F65" s="139"/>
      <c r="G65" s="138"/>
      <c r="H65" s="138"/>
      <c r="I65" s="138"/>
      <c r="J65" s="138"/>
      <c r="K65" s="138"/>
      <c r="L65" s="138"/>
      <c r="M65" s="138"/>
      <c r="N65" s="138"/>
      <c r="O65" s="138"/>
      <c r="P65" s="138"/>
    </row>
    <row r="66" spans="3:16" ht="15.75">
      <c r="C66" s="138"/>
      <c r="D66" s="138"/>
      <c r="E66" s="138"/>
      <c r="F66" s="140"/>
      <c r="G66" s="138"/>
      <c r="H66" s="138"/>
      <c r="I66" s="138"/>
      <c r="J66" s="138"/>
      <c r="K66" s="138"/>
      <c r="L66" s="138"/>
      <c r="M66" s="138"/>
      <c r="N66" s="138"/>
      <c r="O66" s="138"/>
      <c r="P66" s="138"/>
    </row>
    <row r="67" spans="3:16" ht="15.75">
      <c r="C67" s="138"/>
      <c r="D67" s="138"/>
      <c r="E67" s="138"/>
      <c r="F67" s="141"/>
      <c r="G67" s="138"/>
      <c r="H67" s="138"/>
      <c r="I67" s="138"/>
      <c r="J67" s="138"/>
      <c r="K67" s="138"/>
      <c r="L67" s="138"/>
      <c r="M67" s="138"/>
      <c r="N67" s="138"/>
      <c r="O67" s="138"/>
      <c r="P67" s="138"/>
    </row>
    <row r="68" spans="3:16" ht="15.75">
      <c r="C68" s="144"/>
      <c r="D68" s="143"/>
      <c r="E68" s="138"/>
      <c r="F68" s="139"/>
      <c r="G68" s="138"/>
      <c r="H68" s="138"/>
      <c r="I68" s="138"/>
      <c r="J68" s="138"/>
      <c r="K68" s="138"/>
      <c r="L68" s="138"/>
      <c r="M68" s="138"/>
      <c r="N68" s="138"/>
      <c r="O68" s="138"/>
      <c r="P68" s="138"/>
    </row>
    <row r="69" ht="15.75">
      <c r="P69" s="138"/>
    </row>
    <row r="70" ht="15.75">
      <c r="P70" s="138"/>
    </row>
    <row r="71" ht="15.75">
      <c r="P71" s="138"/>
    </row>
    <row r="72" ht="15.75">
      <c r="P72" s="138"/>
    </row>
  </sheetData>
  <sheetProtection password="E7B2" sheet="1"/>
  <mergeCells count="38">
    <mergeCell ref="E9:S10"/>
    <mergeCell ref="C5:S5"/>
    <mergeCell ref="C6:S7"/>
    <mergeCell ref="C3:G3"/>
    <mergeCell ref="H3:M3"/>
    <mergeCell ref="D8:E8"/>
    <mergeCell ref="R3:S3"/>
    <mergeCell ref="N3:Q3"/>
    <mergeCell ref="E31:S31"/>
    <mergeCell ref="E28:S30"/>
    <mergeCell ref="E25:S27"/>
    <mergeCell ref="E22:S24"/>
    <mergeCell ref="E18:S21"/>
    <mergeCell ref="E15:S17"/>
    <mergeCell ref="E11:S14"/>
    <mergeCell ref="E41:S44"/>
    <mergeCell ref="E38:S40"/>
    <mergeCell ref="E36:S37"/>
    <mergeCell ref="C41:C44"/>
    <mergeCell ref="D41:D44"/>
    <mergeCell ref="D11:D14"/>
    <mergeCell ref="C15:C17"/>
    <mergeCell ref="D15:D17"/>
    <mergeCell ref="C28:C35"/>
    <mergeCell ref="D36:D37"/>
    <mergeCell ref="C38:C40"/>
    <mergeCell ref="D38:D40"/>
    <mergeCell ref="D25:D27"/>
    <mergeCell ref="D18:D21"/>
    <mergeCell ref="C18:C21"/>
    <mergeCell ref="D28:D35"/>
    <mergeCell ref="C11:C14"/>
    <mergeCell ref="C9:C10"/>
    <mergeCell ref="D9:D10"/>
    <mergeCell ref="C22:C24"/>
    <mergeCell ref="D22:D24"/>
    <mergeCell ref="C25:C27"/>
    <mergeCell ref="C36:C37"/>
  </mergeCells>
  <printOptions/>
  <pageMargins left="0.7086614173228346" right="0.7086614173228346" top="0.7480314960629921" bottom="0.7480314960629921" header="0.31496062992125984" footer="0.31496062992125984"/>
  <pageSetup horizontalDpi="600" verticalDpi="600" orientation="portrait" scale="69" r:id="rId1"/>
  <rowBreaks count="1" manualBreakCount="1">
    <brk id="44" min="2" max="18" man="1"/>
  </rowBreaks>
  <colBreaks count="1" manualBreakCount="1">
    <brk id="19" min="4" max="50"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Gennings</dc:creator>
  <cp:keywords/>
  <dc:description/>
  <cp:lastModifiedBy>Matt</cp:lastModifiedBy>
  <cp:lastPrinted>2010-02-16T20:44:20Z</cp:lastPrinted>
  <dcterms:created xsi:type="dcterms:W3CDTF">2010-02-05T01:10:12Z</dcterms:created>
  <dcterms:modified xsi:type="dcterms:W3CDTF">2010-12-10T05:36:05Z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