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420" yWindow="65116" windowWidth="12780" windowHeight="14640" tabRatio="500" firstSheet="1" activeTab="2"/>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'References'!$A$88</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'References'!$A$90</definedName>
    <definedName name="Green_Power">'References'!$A$95</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'References'!$A$93</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3.xml><?xml version="1.0" encoding="utf-8"?>
<comments xmlns="http://schemas.openxmlformats.org/spreadsheetml/2006/main">
  <authors>
    <author>Christian Baechler</author>
    <author>6cb14</author>
    <author>5bad</author>
  </authors>
  <commentList>
    <comment ref="B56" authorId="0">
      <text>
        <r>
          <rPr>
            <b/>
            <sz val="8"/>
            <rFont val="Tahoma"/>
            <family val="0"/>
          </rPr>
          <t>Abby:</t>
        </r>
        <r>
          <rPr>
            <sz val="8"/>
            <rFont val="Tahoma"/>
            <family val="0"/>
          </rPr>
          <t xml:space="preserve">
Time to be trained on document sharing software.</t>
        </r>
      </text>
    </comment>
    <comment ref="B52" authorId="0">
      <text>
        <r>
          <rPr>
            <b/>
            <sz val="10"/>
            <rFont val="Calibri"/>
            <family val="0"/>
          </rPr>
          <t xml:space="preserve">A value of $0 implies the system is free.  Go to the References page for more information on these systems.
</t>
        </r>
      </text>
    </comment>
    <comment ref="A41" authorId="1">
      <text>
        <r>
          <rPr>
            <b/>
            <sz val="8"/>
            <rFont val="Tahoma"/>
            <family val="0"/>
          </rPr>
          <t>David Luke:</t>
        </r>
        <r>
          <rPr>
            <sz val="8"/>
            <rFont val="Tahoma"/>
            <family val="0"/>
          </rPr>
          <t xml:space="preserve">
Is this just saying that the shipping time is only important for 25% of projects?</t>
        </r>
      </text>
    </comment>
    <comment ref="B75" authorId="2">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4" authorId="1">
      <text>
        <r>
          <rPr>
            <b/>
            <sz val="10"/>
            <rFont val="Calibri"/>
            <family val="0"/>
          </rPr>
          <t>Conversion factors:
3600 converts seconds to hours, 1000 converts W to kW</t>
        </r>
      </text>
    </comment>
  </commentList>
</comments>
</file>

<file path=xl/sharedStrings.xml><?xml version="1.0" encoding="utf-8"?>
<sst xmlns="http://schemas.openxmlformats.org/spreadsheetml/2006/main" count="479" uniqueCount="367">
  <si>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</si>
  <si>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</si>
  <si>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</si>
  <si>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</si>
  <si>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</si>
  <si>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References</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</si>
  <si>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</si>
  <si>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</si>
  <si>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</si>
  <si>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</si>
  <si>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</si>
  <si>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</si>
  <si>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</si>
  <si>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</si>
  <si>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</si>
  <si>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</si>
  <si>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</si>
  <si>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</si>
  <si>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</si>
  <si>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</si>
  <si>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Blue cells can be updated if the information is known to the user.  For instance, you may want to update the shipping time and cost information so that it pertains more precisely to the organization (rather than estimated times), or you may have values for 2-5 year projectionsthat can be changed as necessary.  If information in a blue cell is not known by the user then the default values can be applied, as they are suitable values based on sources available in the References page.</t>
  </si>
  <si>
    <t>Cost of Document Sharing System per user per year</t>
  </si>
  <si>
    <t>% of documents to be virtualized requiring scanning</t>
  </si>
  <si>
    <t>Expenses</t>
  </si>
  <si>
    <t>Environmental</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</si>
  <si>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</si>
  <si>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</si>
  <si>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</si>
  <si>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</si>
  <si>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</si>
  <si>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</si>
  <si>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</si>
  <si>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</si>
  <si>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</si>
  <si>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</si>
  <si>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</si>
  <si>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</si>
  <si>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</si>
  <si>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here</t>
  </si>
  <si>
    <t>* The number of new users (employees) who will be using the Document Sharing System</t>
  </si>
  <si>
    <t>* The labour rate at which an employee is paid to scan any necessary documents prior to virtualization</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</si>
  <si>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</si>
  <si>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</si>
  <si>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</si>
  <si>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</si>
  <si>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</si>
  <si>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</si>
  <si>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</si>
  <si>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</si>
  <si>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</si>
  <si>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</si>
  <si>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</si>
  <si>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</si>
  <si>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</si>
  <si>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</si>
  <si>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</si>
  <si>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</si>
  <si>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</si>
  <si>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</si>
  <si>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</si>
  <si>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</si>
  <si>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</si>
  <si>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</si>
  <si>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</si>
  <si>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</si>
  <si>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</si>
  <si>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</si>
  <si>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</si>
  <si>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</si>
  <si>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</si>
  <si>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</si>
  <si>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</si>
  <si>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</si>
  <si>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</si>
  <si>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</si>
  <si>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</si>
  <si>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</si>
  <si>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</si>
  <si>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</si>
  <si>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</si>
  <si>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</si>
  <si>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 The default times and costs used in this ECM are based on FedEx values and are found</t>
  </si>
  <si>
    <t>here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</si>
  <si>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</si>
  <si>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</si>
  <si>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</si>
  <si>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</si>
  <si>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</si>
  <si>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</si>
  <si>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</si>
  <si>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</si>
  <si>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</si>
  <si>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</si>
  <si>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</si>
  <si>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ECM Outputs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</si>
  <si>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</si>
  <si>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</si>
  <si>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</si>
  <si>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</si>
  <si>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</si>
  <si>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</si>
  <si>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</si>
  <si>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</si>
  <si>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</si>
  <si>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</si>
  <si>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</si>
  <si>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</si>
  <si>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</si>
  <si>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</si>
  <si>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</si>
  <si>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</si>
  <si>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</si>
  <si>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</si>
  <si>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</si>
  <si>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</si>
  <si>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</si>
  <si>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</si>
  <si>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</si>
  <si>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</si>
  <si>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</si>
  <si>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</si>
  <si>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</si>
  <si>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</si>
  <si>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</si>
  <si>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http://www.payscale.com/research/CA/Certification=Project_Management_Professional_%28PMP%29/Hourly_Rate</t>
  </si>
  <si>
    <t xml:space="preserve">Staples' Website - </t>
  </si>
  <si>
    <t>http://www.officedepot.com/a/browse/copy-and-multipurpose-paper-white/N=4+4224/</t>
  </si>
  <si>
    <t>Percentage of time project work is delayed for shipping</t>
  </si>
  <si>
    <t>Total CO2 emissions saved</t>
  </si>
  <si>
    <t>Savings</t>
  </si>
  <si>
    <t>Category</t>
  </si>
  <si>
    <t>Expense</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</si>
  <si>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</si>
  <si>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</si>
  <si>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</si>
  <si>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</si>
  <si>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</si>
  <si>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</si>
  <si>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</si>
  <si>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</si>
  <si>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</si>
  <si>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</si>
  <si>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</si>
  <si>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</si>
  <si>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</si>
  <si>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</si>
  <si>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</si>
  <si>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</si>
  <si>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</si>
  <si>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</si>
  <si>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</si>
  <si>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</si>
  <si>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</si>
  <si>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</si>
  <si>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</si>
  <si>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</si>
  <si>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</si>
  <si>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</si>
  <si>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</si>
  <si>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</si>
  <si>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</si>
  <si>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</si>
  <si>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</si>
  <si>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kg of CO2 from ground transport</t>
  </si>
  <si>
    <t>kg of CO2 from air transportation</t>
  </si>
  <si>
    <t>kg CO2 from scanner</t>
  </si>
  <si>
    <t>kg CO2 from printing</t>
  </si>
  <si>
    <t>University of Colorado Environmental Center Webpage -</t>
  </si>
  <si>
    <t>http://ecenter.colorado.edu/energy/projects/green_computing.html</t>
  </si>
  <si>
    <t>www.staples.ca</t>
  </si>
  <si>
    <t>Canon CanoScan LiDE 700F Photo/Film/Document Flatbed Scanner = $149.86</t>
  </si>
  <si>
    <t>Accessed February 08, 2010</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</si>
  <si>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</si>
  <si>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</si>
  <si>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</si>
  <si>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</si>
  <si>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</si>
  <si>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</si>
  <si>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</si>
  <si>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</si>
  <si>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</si>
  <si>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</si>
  <si>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</si>
  <si>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</si>
  <si>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</si>
  <si>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</si>
  <si>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</si>
  <si>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</si>
  <si>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</si>
  <si>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</si>
  <si>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</si>
  <si>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</si>
  <si>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</si>
  <si>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</si>
  <si>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</si>
  <si>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</si>
  <si>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</si>
  <si>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</si>
  <si>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</si>
  <si>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</si>
  <si>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</si>
  <si>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</si>
  <si>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</si>
  <si>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</si>
  <si>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</si>
  <si>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</si>
  <si>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Average time to reach destination (days)</t>
  </si>
  <si>
    <t>Trees saved from paper reduction</t>
  </si>
  <si>
    <t>Labour (scanning undigitized documents)</t>
  </si>
  <si>
    <t>Hardware (ie. scanner)</t>
  </si>
  <si>
    <t>Training and installation</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</si>
  <si>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</si>
  <si>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</si>
  <si>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</si>
  <si>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</si>
  <si>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</si>
  <si>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</si>
  <si>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</si>
  <si>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</si>
  <si>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</si>
  <si>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</si>
  <si>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</si>
  <si>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</si>
  <si>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</si>
  <si>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</si>
  <si>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</si>
  <si>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</si>
  <si>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</si>
  <si>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</si>
  <si>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</si>
  <si>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</si>
  <si>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</si>
  <si>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</si>
  <si>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</si>
  <si>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</si>
  <si>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</si>
  <si>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</si>
  <si>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</si>
  <si>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</si>
  <si>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</si>
  <si>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</si>
  <si>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</si>
  <si>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</si>
  <si>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</si>
  <si>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</si>
  <si>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</si>
  <si>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</si>
  <si>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</si>
  <si>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</si>
  <si>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</si>
  <si>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</si>
  <si>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</si>
  <si>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</si>
  <si>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</si>
  <si>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</si>
  <si>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</si>
  <si>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</si>
  <si>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</si>
  <si>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</si>
  <si>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</si>
  <si>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</si>
  <si>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</si>
  <si>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</si>
  <si>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</si>
  <si>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</si>
  <si>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</si>
  <si>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</si>
  <si>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</si>
  <si>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</si>
  <si>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</si>
  <si>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</si>
  <si>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</si>
  <si>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</si>
  <si>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</si>
  <si>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</si>
  <si>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</si>
  <si>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Percentage of local (&lt;10km) documents diverted  [D]</t>
  </si>
  <si>
    <t>Average savings for local [CE]</t>
  </si>
  <si>
    <t>Average savings for regional [CF]</t>
  </si>
  <si>
    <t>Average savings for provincial [CG]</t>
  </si>
  <si>
    <t>Average savings for national [CH]</t>
  </si>
  <si>
    <t>Average savings for USA [CI]</t>
  </si>
  <si>
    <t>Average savings for international [CJ]</t>
  </si>
  <si>
    <t>Paper savings ($)</t>
  </si>
  <si>
    <t>Time lost savings ($)</t>
  </si>
  <si>
    <t>Projected Annual Savings</t>
  </si>
  <si>
    <t>Mail/Courier Savings ($)</t>
  </si>
  <si>
    <t>TOTAL SAVINGS ($)</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</si>
  <si>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</si>
  <si>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</si>
  <si>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</si>
  <si>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</si>
  <si>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</si>
  <si>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</si>
  <si>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</si>
  <si>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</si>
  <si>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</si>
  <si>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</si>
  <si>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</si>
  <si>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</si>
  <si>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</si>
  <si>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</si>
  <si>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</si>
  <si>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</si>
  <si>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</si>
  <si>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</si>
  <si>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</si>
  <si>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</si>
  <si>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</si>
  <si>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</si>
  <si>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</si>
  <si>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</si>
  <si>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</si>
  <si>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</si>
  <si>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</si>
  <si>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</si>
  <si>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</si>
  <si>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</si>
  <si>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</si>
  <si>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</si>
  <si>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</si>
  <si>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</si>
  <si>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</si>
  <si>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</si>
  <si>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</si>
  <si>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</si>
  <si>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</si>
  <si>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</si>
  <si>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</si>
  <si>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</si>
  <si>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</si>
  <si>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</si>
  <si>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</si>
  <si>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</si>
  <si>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</si>
  <si>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</si>
  <si>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</si>
  <si>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</si>
  <si>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</si>
  <si>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Number of CO2 emissions related to the production of one cheed of paper [lbs]</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</si>
  <si>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</si>
  <si>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</si>
  <si>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</si>
  <si>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</si>
  <si>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</si>
  <si>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</si>
  <si>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</si>
  <si>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</si>
  <si>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</si>
  <si>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</si>
  <si>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</si>
  <si>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</si>
  <si>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</si>
  <si>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</si>
  <si>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</si>
  <si>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</si>
  <si>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</si>
  <si>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</si>
  <si>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</si>
  <si>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</si>
  <si>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</si>
  <si>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</si>
  <si>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kg CO2 for printing 
[13] = [AH*AP*AO]+[AH*AO/3600]*[AQ/1000]*[AS]</t>
  </si>
  <si>
    <t>Total CO2 Emissions saved per year 
[14] = [11] + [12] + [13]</t>
  </si>
  <si>
    <t>Trees saved/Sheet of Paper [AT]</t>
  </si>
  <si>
    <t>Trees saved [AU] = [AT]*[AO]</t>
  </si>
  <si>
    <t>Other Environmental Aspects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</si>
</sst>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quot;$&quot;#,##0.00"/>
    <numFmt numFmtId="167" formatCode="0.0"/>
    <numFmt numFmtId="168" formatCode="&quot;$&quot;#,##0.00;[Red]&quot;$&quot;#,##0.00"/>
    <numFmt numFmtId="169" formatCode="#,##0.00;[Red]#,##0.00"/>
    <numFmt numFmtId="170" formatCode="_-&quot;$&quot;* #,##0.000_-;\-&quot;$&quot;* #,##0.000_-;_-&quot;$&quot;* &quot;-&quot;??_-;_-@_-"/>
    <numFmt numFmtId="171" formatCode="#,##0.0"/>
    <numFmt numFmtId="172" formatCode="\$#,##0.00;[Red]\$#,##0.00"/>
  </numFmts>
  <fonts count="35">
    <font>
      <sz val="10"/>
      <name val="Verdana"/>
      <family val="0"/>
    </font>
    <font>
      <b/>
      <sz val="10"/>
      <name val="Verdana"/>
      <family val="0"/>
    </font>
    <font>
      <i/>
      <sz val="10"/>
      <name val="Verdana"/>
      <family val="0"/>
    </font>
    <font>
      <b/>
      <i/>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sz val="8"/>
      <name val="Tahoma"/>
      <family val="0"/>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u val="single"/>
      <sz val="10"/>
      <color indexed="61"/>
      <name val="Verdana"/>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b/>
      <sz val="8"/>
      <name val="Verdana"/>
      <family val="2"/>
    </font>
  </fonts>
  <fills count="17">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48"/>
        <bgColor indexed="64"/>
      </patternFill>
    </fill>
    <fill>
      <patternFill patternType="solid">
        <fgColor indexed="42"/>
        <bgColor indexed="64"/>
      </patternFill>
    </fill>
    <fill>
      <patternFill patternType="solid">
        <fgColor indexed="8"/>
        <bgColor indexed="64"/>
      </patternFill>
    </fill>
    <fill>
      <patternFill patternType="solid">
        <fgColor indexed="46"/>
        <bgColor indexed="64"/>
      </patternFill>
    </fill>
    <fill>
      <patternFill patternType="solid">
        <fgColor indexed="9"/>
        <bgColor indexed="64"/>
      </patternFill>
    </fill>
    <fill>
      <patternFill patternType="solid">
        <fgColor indexed="11"/>
        <bgColor indexed="64"/>
      </patternFill>
    </fill>
    <fill>
      <patternFill patternType="solid">
        <fgColor indexed="53"/>
        <bgColor indexed="64"/>
      </patternFill>
    </fill>
  </fills>
  <borders count="50">
    <border>
      <left/>
      <right/>
      <top/>
      <bottom/>
      <diagonal/>
    </border>
    <border>
      <left style="medium"/>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style="medium"/>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9" fontId="0" fillId="0" borderId="0" applyFont="0" applyFill="0" applyBorder="0" applyAlignment="0" applyProtection="0"/>
  </cellStyleXfs>
  <cellXfs count="534">
    <xf numFmtId="0" fontId="0" fillId="0" borderId="0" xfId="0" applyAlignment="1">
      <alignment/>
    </xf>
    <xf numFmtId="0" fontId="0" fillId="0" borderId="0" xfId="0" applyAlignment="1">
      <alignment/>
    </xf>
    <xf numFmtId="0" fontId="0" fillId="0" borderId="0" xfId="0" applyFill="1" applyAlignment="1">
      <alignment/>
    </xf>
    <xf numFmtId="0" fontId="0" fillId="3" borderId="0" xfId="0" applyFill="1" applyAlignment="1">
      <alignment/>
    </xf>
    <xf numFmtId="0" fontId="4" fillId="0" borderId="0" xfId="26" applyAlignment="1">
      <alignment horizontal="center"/>
      <protection/>
    </xf>
    <xf numFmtId="0" fontId="4" fillId="0" borderId="0" xfId="26" applyFill="1" applyBorder="1" applyAlignment="1">
      <alignment horizontal="center"/>
      <protection/>
    </xf>
    <xf numFmtId="0" fontId="4" fillId="0" borderId="0" xfId="26" applyFont="1" applyAlignment="1">
      <alignment horizontal="center"/>
      <protection/>
    </xf>
    <xf numFmtId="0" fontId="4" fillId="0" borderId="0" xfId="27">
      <alignment vertical="center"/>
      <protection/>
    </xf>
    <xf numFmtId="0" fontId="4" fillId="0" borderId="0" xfId="27" applyFill="1">
      <alignment vertical="center"/>
      <protection/>
    </xf>
    <xf numFmtId="0" fontId="4" fillId="0" borderId="0" xfId="27" applyFill="1" applyAlignment="1">
      <alignment/>
      <protection/>
    </xf>
    <xf numFmtId="0" fontId="4" fillId="3" borderId="1" xfId="27" applyFill="1" applyBorder="1" applyAlignment="1">
      <alignment horizontal="center" vertical="center"/>
      <protection/>
    </xf>
    <xf numFmtId="0" fontId="15" fillId="3" borderId="0" xfId="27" applyFont="1" applyFill="1" applyBorder="1" applyAlignment="1">
      <alignment horizontal="center"/>
      <protection/>
    </xf>
    <xf numFmtId="0" fontId="15" fillId="3" borderId="0" xfId="27" applyFont="1" applyFill="1" applyAlignment="1">
      <alignment/>
      <protection/>
    </xf>
    <xf numFmtId="0" fontId="4" fillId="3" borderId="0" xfId="27" applyFont="1" applyFill="1" applyAlignment="1">
      <alignment/>
      <protection/>
    </xf>
    <xf numFmtId="0" fontId="4" fillId="0" borderId="0" xfId="26" applyBorder="1" applyAlignment="1">
      <alignment horizontal="center"/>
      <protection/>
    </xf>
    <xf numFmtId="0" fontId="19" fillId="0" borderId="0" xfId="26" applyFont="1" applyAlignment="1">
      <alignment horizontal="center"/>
      <protection/>
    </xf>
    <xf numFmtId="0" fontId="20" fillId="0" borderId="0" xfId="26" applyFont="1" applyBorder="1" applyAlignment="1">
      <alignment horizontal="center"/>
      <protection/>
    </xf>
    <xf numFmtId="0" fontId="6" fillId="0" borderId="0" xfId="0" applyFont="1" applyAlignment="1">
      <alignment/>
    </xf>
    <xf numFmtId="0" fontId="21" fillId="0" borderId="0" xfId="27" applyFont="1">
      <alignment vertical="center"/>
      <protection/>
    </xf>
    <xf numFmtId="0" fontId="7" fillId="0" borderId="0" xfId="27" applyFont="1" applyAlignment="1">
      <alignment horizontal="left" vertical="center" wrapText="1"/>
      <protection/>
    </xf>
    <xf numFmtId="0" fontId="16" fillId="0" borderId="0" xfId="0" applyFont="1" applyFill="1" applyBorder="1" applyAlignment="1">
      <alignment/>
    </xf>
    <xf numFmtId="167" fontId="4" fillId="0" borderId="2" xfId="26" applyNumberFormat="1" applyBorder="1" applyAlignment="1">
      <alignment horizontal="center"/>
      <protection/>
    </xf>
    <xf numFmtId="0" fontId="4" fillId="0" borderId="2" xfId="26" applyBorder="1" applyAlignment="1">
      <alignment horizontal="center"/>
      <protection/>
    </xf>
    <xf numFmtId="2" fontId="4" fillId="0" borderId="3" xfId="26" applyNumberFormat="1" applyBorder="1" applyAlignment="1">
      <alignment horizontal="center"/>
      <protection/>
    </xf>
    <xf numFmtId="0" fontId="4" fillId="0" borderId="4" xfId="26" applyFont="1" applyBorder="1" applyAlignment="1">
      <alignment horizontal="left"/>
      <protection/>
    </xf>
    <xf numFmtId="0" fontId="4" fillId="0" borderId="4" xfId="26" applyBorder="1" applyAlignment="1">
      <alignment horizontal="left"/>
      <protection/>
    </xf>
    <xf numFmtId="0" fontId="4" fillId="0" borderId="5" xfId="26" applyFont="1" applyBorder="1" applyAlignment="1">
      <alignment horizontal="left"/>
      <protection/>
    </xf>
    <xf numFmtId="0" fontId="7" fillId="0" borderId="6" xfId="26" applyFont="1" applyBorder="1" applyAlignment="1">
      <alignment horizontal="center" vertical="center"/>
      <protection/>
    </xf>
    <xf numFmtId="0" fontId="7" fillId="0" borderId="7" xfId="26" applyFont="1" applyBorder="1" applyAlignment="1">
      <alignment horizontal="center" vertical="center"/>
      <protection/>
    </xf>
    <xf numFmtId="0" fontId="0" fillId="0" borderId="0" xfId="25">
      <alignment/>
      <protection/>
    </xf>
    <xf numFmtId="0" fontId="4" fillId="3" borderId="0" xfId="27" applyFill="1" applyBorder="1" applyAlignment="1">
      <alignment horizontal="center" vertical="center" wrapText="1"/>
      <protection/>
    </xf>
    <xf numFmtId="0" fontId="16" fillId="3" borderId="0" xfId="0" applyFont="1" applyFill="1" applyAlignment="1">
      <alignment/>
    </xf>
    <xf numFmtId="0" fontId="16" fillId="3" borderId="0" xfId="0" applyFont="1" applyFill="1" applyAlignment="1">
      <alignment horizontal="left"/>
    </xf>
    <xf numFmtId="0" fontId="16" fillId="3" borderId="0" xfId="0" applyFont="1" applyFill="1" applyAlignment="1">
      <alignment wrapText="1"/>
    </xf>
    <xf numFmtId="0" fontId="15" fillId="3" borderId="0" xfId="28" applyFont="1" applyFill="1">
      <alignment vertical="center"/>
      <protection/>
    </xf>
    <xf numFmtId="0" fontId="4" fillId="3" borderId="0" xfId="28" applyFont="1" applyFill="1">
      <alignment vertical="center"/>
      <protection/>
    </xf>
    <xf numFmtId="0" fontId="15" fillId="3" borderId="0" xfId="28" applyFont="1" applyFill="1" applyAlignment="1">
      <alignment horizontal="center" vertical="center"/>
      <protection/>
    </xf>
    <xf numFmtId="0" fontId="16" fillId="3" borderId="0" xfId="0" applyFont="1" applyFill="1" applyBorder="1" applyAlignment="1">
      <alignment/>
    </xf>
    <xf numFmtId="0" fontId="0" fillId="4" borderId="8" xfId="0" applyFill="1" applyBorder="1" applyAlignment="1">
      <alignment/>
    </xf>
    <xf numFmtId="0" fontId="0" fillId="5" borderId="8" xfId="0" applyFill="1" applyBorder="1" applyAlignment="1">
      <alignment/>
    </xf>
    <xf numFmtId="0" fontId="0" fillId="4" borderId="9" xfId="0" applyFill="1" applyBorder="1" applyAlignment="1">
      <alignment/>
    </xf>
    <xf numFmtId="0" fontId="4" fillId="6" borderId="0" xfId="27" applyFill="1">
      <alignment vertical="center"/>
      <protection/>
    </xf>
    <xf numFmtId="0" fontId="7" fillId="0" borderId="0" xfId="26" applyFont="1" applyAlignment="1">
      <alignment horizontal="center"/>
      <protection/>
    </xf>
    <xf numFmtId="0" fontId="4" fillId="0" borderId="10" xfId="26" applyBorder="1" applyAlignment="1">
      <alignment horizontal="center"/>
      <protection/>
    </xf>
    <xf numFmtId="0" fontId="4" fillId="0" borderId="11" xfId="26" applyBorder="1" applyAlignment="1">
      <alignment horizontal="center"/>
      <protection/>
    </xf>
    <xf numFmtId="165" fontId="14" fillId="0" borderId="12" xfId="15" applyNumberFormat="1" applyFont="1" applyFill="1" applyBorder="1" applyAlignment="1">
      <alignment horizontal="center"/>
    </xf>
    <xf numFmtId="165" fontId="14" fillId="0" borderId="4" xfId="15" applyNumberFormat="1" applyFont="1" applyFill="1" applyBorder="1" applyAlignment="1">
      <alignment horizontal="center"/>
    </xf>
    <xf numFmtId="165" fontId="14" fillId="2" borderId="13" xfId="15" applyNumberFormat="1" applyFont="1" applyBorder="1" applyAlignment="1">
      <alignment horizontal="center"/>
    </xf>
    <xf numFmtId="165" fontId="14" fillId="2" borderId="14" xfId="15" applyNumberFormat="1" applyFont="1" applyBorder="1" applyAlignment="1">
      <alignment horizontal="center"/>
    </xf>
    <xf numFmtId="165" fontId="14" fillId="2" borderId="15" xfId="15" applyNumberFormat="1" applyFont="1" applyBorder="1" applyAlignment="1">
      <alignment horizontal="center"/>
    </xf>
    <xf numFmtId="165" fontId="14" fillId="2" borderId="16" xfId="15" applyNumberFormat="1" applyFont="1" applyBorder="1" applyAlignment="1">
      <alignment horizontal="center"/>
    </xf>
    <xf numFmtId="165" fontId="14" fillId="2" borderId="17" xfId="15" applyNumberFormat="1" applyFont="1" applyBorder="1" applyAlignment="1">
      <alignment horizontal="center"/>
    </xf>
    <xf numFmtId="165" fontId="14" fillId="2" borderId="2" xfId="15" applyNumberFormat="1" applyFont="1" applyBorder="1" applyAlignment="1">
      <alignment horizontal="center"/>
    </xf>
    <xf numFmtId="165" fontId="14" fillId="2" borderId="18" xfId="15" applyNumberFormat="1" applyFont="1" applyBorder="1" applyAlignment="1">
      <alignment horizontal="center"/>
    </xf>
    <xf numFmtId="0" fontId="4" fillId="0" borderId="1" xfId="26" applyBorder="1" applyAlignment="1">
      <alignment horizontal="center"/>
      <protection/>
    </xf>
    <xf numFmtId="0" fontId="4" fillId="0" borderId="19" xfId="26" applyFill="1" applyBorder="1" applyAlignment="1">
      <alignment horizontal="center"/>
      <protection/>
    </xf>
    <xf numFmtId="0" fontId="4" fillId="0" borderId="20" xfId="26" applyBorder="1" applyAlignment="1">
      <alignment horizontal="center"/>
      <protection/>
    </xf>
    <xf numFmtId="0" fontId="19" fillId="6" borderId="0" xfId="27" applyFont="1" applyFill="1">
      <alignment vertical="center"/>
      <protection/>
    </xf>
    <xf numFmtId="0" fontId="7" fillId="6" borderId="6" xfId="26" applyFont="1" applyFill="1" applyBorder="1" applyAlignment="1">
      <alignment horizontal="center" vertical="center"/>
      <protection/>
    </xf>
    <xf numFmtId="0" fontId="7" fillId="6" borderId="7" xfId="26" applyFont="1" applyFill="1" applyBorder="1" applyAlignment="1">
      <alignment horizontal="center" vertical="center"/>
      <protection/>
    </xf>
    <xf numFmtId="0" fontId="4" fillId="6" borderId="4" xfId="27" applyFont="1" applyFill="1" applyBorder="1">
      <alignment vertical="center"/>
      <protection/>
    </xf>
    <xf numFmtId="165" fontId="4" fillId="6" borderId="2" xfId="18" applyFont="1" applyFill="1" applyBorder="1" applyAlignment="1">
      <alignment horizontal="center"/>
    </xf>
    <xf numFmtId="0" fontId="4" fillId="6" borderId="5" xfId="27" applyFont="1" applyFill="1" applyBorder="1">
      <alignment vertical="center"/>
      <protection/>
    </xf>
    <xf numFmtId="165" fontId="4" fillId="6" borderId="3" xfId="18" applyFont="1" applyFill="1" applyBorder="1" applyAlignment="1">
      <alignment horizontal="center"/>
    </xf>
    <xf numFmtId="0" fontId="4" fillId="0" borderId="0" xfId="26" applyFill="1" applyAlignment="1">
      <alignment horizontal="center"/>
      <protection/>
    </xf>
    <xf numFmtId="0" fontId="15" fillId="3" borderId="21" xfId="0" applyFont="1" applyFill="1" applyBorder="1" applyAlignment="1">
      <alignment horizontal="center"/>
    </xf>
    <xf numFmtId="0" fontId="15" fillId="3" borderId="22" xfId="0" applyFont="1" applyFill="1" applyBorder="1" applyAlignment="1">
      <alignment horizontal="center"/>
    </xf>
    <xf numFmtId="0" fontId="15" fillId="3" borderId="23" xfId="0" applyFont="1" applyFill="1" applyBorder="1" applyAlignment="1">
      <alignment horizontal="center"/>
    </xf>
    <xf numFmtId="0" fontId="16" fillId="3" borderId="0" xfId="0" applyFont="1" applyFill="1" applyAlignment="1">
      <alignment/>
    </xf>
    <xf numFmtId="0" fontId="16" fillId="0" borderId="0" xfId="0" applyFont="1" applyAlignment="1">
      <alignment/>
    </xf>
    <xf numFmtId="0" fontId="14" fillId="3" borderId="0" xfId="22" applyFont="1" applyFill="1" applyAlignment="1" applyProtection="1">
      <alignment/>
      <protection/>
    </xf>
    <xf numFmtId="0" fontId="16" fillId="3" borderId="0" xfId="0" applyFont="1" applyFill="1" applyAlignment="1">
      <alignment/>
    </xf>
    <xf numFmtId="0" fontId="4" fillId="3" borderId="0" xfId="0" applyFont="1" applyFill="1" applyAlignment="1">
      <alignment/>
    </xf>
    <xf numFmtId="0" fontId="4" fillId="3" borderId="0" xfId="0" applyFont="1" applyFill="1" applyAlignment="1">
      <alignment horizontal="center"/>
    </xf>
    <xf numFmtId="0" fontId="4" fillId="3" borderId="0" xfId="0" applyFont="1" applyFill="1" applyBorder="1" applyAlignment="1">
      <alignment horizontal="left"/>
    </xf>
    <xf numFmtId="0" fontId="24" fillId="3" borderId="0" xfId="0" applyFont="1" applyFill="1" applyAlignment="1">
      <alignment/>
    </xf>
    <xf numFmtId="0" fontId="7" fillId="3" borderId="0" xfId="28" applyFont="1" applyFill="1">
      <alignment vertical="center"/>
      <protection/>
    </xf>
    <xf numFmtId="0" fontId="4" fillId="3" borderId="0" xfId="28" applyFont="1" applyFill="1">
      <alignment vertical="center"/>
      <protection/>
    </xf>
    <xf numFmtId="0" fontId="4" fillId="3" borderId="0" xfId="28" applyFont="1" applyFill="1" applyAlignment="1">
      <alignment vertical="center" wrapText="1"/>
      <protection/>
    </xf>
    <xf numFmtId="0" fontId="4" fillId="3" borderId="24" xfId="28" applyFont="1" applyFill="1" applyBorder="1">
      <alignment vertical="center"/>
      <protection/>
    </xf>
    <xf numFmtId="0" fontId="16" fillId="3" borderId="0" xfId="0" applyFont="1" applyFill="1" applyAlignment="1">
      <alignment wrapText="1"/>
    </xf>
    <xf numFmtId="0" fontId="16" fillId="0" borderId="0" xfId="0" applyFont="1" applyAlignment="1">
      <alignment/>
    </xf>
    <xf numFmtId="0" fontId="4" fillId="3" borderId="0" xfId="26" applyFont="1" applyFill="1" applyBorder="1">
      <alignment/>
      <protection/>
    </xf>
    <xf numFmtId="0" fontId="4" fillId="3" borderId="0" xfId="26" applyFont="1" applyFill="1" applyAlignment="1">
      <alignment horizontal="center"/>
      <protection/>
    </xf>
    <xf numFmtId="0" fontId="16" fillId="3" borderId="0" xfId="0" applyFont="1" applyFill="1" applyAlignment="1">
      <alignment/>
    </xf>
    <xf numFmtId="0" fontId="16" fillId="3" borderId="0" xfId="0" applyFont="1" applyFill="1" applyAlignment="1">
      <alignment horizontal="left" indent="3"/>
    </xf>
    <xf numFmtId="0" fontId="24" fillId="3" borderId="0" xfId="0" applyFont="1" applyFill="1" applyAlignment="1">
      <alignment/>
    </xf>
    <xf numFmtId="0" fontId="14" fillId="3" borderId="0" xfId="0" applyFont="1" applyFill="1" applyAlignment="1">
      <alignment/>
    </xf>
    <xf numFmtId="0" fontId="4" fillId="0" borderId="0" xfId="28" applyFont="1">
      <alignment vertical="center"/>
      <protection/>
    </xf>
    <xf numFmtId="0" fontId="4" fillId="3" borderId="0" xfId="28" applyFont="1" applyFill="1">
      <alignment vertical="center"/>
      <protection/>
    </xf>
    <xf numFmtId="0" fontId="8" fillId="3" borderId="0" xfId="23" applyFont="1" applyFill="1" applyAlignment="1" applyProtection="1">
      <alignment vertical="center"/>
      <protection/>
    </xf>
    <xf numFmtId="0" fontId="8" fillId="0" borderId="25" xfId="22" applyFill="1" applyBorder="1" applyAlignment="1" applyProtection="1">
      <alignment horizontal="center" vertical="center" wrapText="1"/>
      <protection/>
    </xf>
    <xf numFmtId="0" fontId="8" fillId="0" borderId="1" xfId="22" applyFill="1" applyBorder="1" applyAlignment="1" applyProtection="1">
      <alignment horizontal="center" vertical="center" wrapText="1"/>
      <protection/>
    </xf>
    <xf numFmtId="0" fontId="4" fillId="3" borderId="0" xfId="26" applyFill="1" applyBorder="1" applyAlignment="1">
      <alignment horizontal="center"/>
      <protection/>
    </xf>
    <xf numFmtId="164" fontId="4" fillId="7" borderId="1" xfId="20" applyFont="1" applyFill="1" applyBorder="1" applyAlignment="1">
      <alignment horizontal="center" vertical="center"/>
    </xf>
    <xf numFmtId="0" fontId="4" fillId="7" borderId="19" xfId="29" applyNumberFormat="1" applyFont="1" applyFill="1" applyBorder="1" applyAlignment="1">
      <alignment horizontal="center" vertical="center"/>
    </xf>
    <xf numFmtId="0" fontId="7" fillId="0" borderId="0" xfId="27" applyNumberFormat="1" applyFont="1" applyFill="1" applyBorder="1" applyAlignment="1">
      <alignment horizontal="center" vertical="center" wrapText="1"/>
      <protection/>
    </xf>
    <xf numFmtId="0" fontId="4" fillId="3" borderId="0" xfId="27" applyFill="1" applyBorder="1" applyAlignment="1">
      <alignment horizontal="center" vertical="center"/>
      <protection/>
    </xf>
    <xf numFmtId="164" fontId="14" fillId="7" borderId="25" xfId="20" applyFont="1" applyFill="1" applyBorder="1" applyAlignment="1">
      <alignment horizontal="center" vertical="center"/>
    </xf>
    <xf numFmtId="164" fontId="14" fillId="7" borderId="26" xfId="20" applyFont="1" applyFill="1" applyBorder="1" applyAlignment="1">
      <alignment horizontal="center" vertical="center"/>
    </xf>
    <xf numFmtId="0" fontId="14" fillId="7" borderId="0" xfId="27" applyNumberFormat="1" applyFont="1" applyFill="1" applyBorder="1" applyAlignment="1">
      <alignment horizontal="center" vertical="center"/>
      <protection/>
    </xf>
    <xf numFmtId="0" fontId="14" fillId="7" borderId="27" xfId="27" applyNumberFormat="1" applyFont="1" applyFill="1" applyBorder="1" applyAlignment="1">
      <alignment horizontal="center" vertical="center"/>
      <protection/>
    </xf>
    <xf numFmtId="9" fontId="14" fillId="7" borderId="25" xfId="27" applyNumberFormat="1" applyFont="1" applyFill="1" applyBorder="1" applyAlignment="1">
      <alignment horizontal="center" vertical="center"/>
      <protection/>
    </xf>
    <xf numFmtId="9" fontId="14" fillId="7" borderId="26" xfId="27" applyNumberFormat="1" applyFont="1" applyFill="1" applyBorder="1" applyAlignment="1">
      <alignment horizontal="center" vertical="center"/>
      <protection/>
    </xf>
    <xf numFmtId="0" fontId="14" fillId="7" borderId="1" xfId="27" applyFont="1" applyFill="1" applyBorder="1" applyAlignment="1">
      <alignment horizontal="center" vertical="center" wrapText="1"/>
      <protection/>
    </xf>
    <xf numFmtId="0" fontId="4" fillId="7" borderId="1" xfId="26" applyFont="1" applyFill="1" applyBorder="1" applyAlignment="1">
      <alignment horizontal="left"/>
      <protection/>
    </xf>
    <xf numFmtId="0" fontId="4" fillId="7" borderId="19" xfId="26" applyFont="1" applyFill="1" applyBorder="1" applyAlignment="1">
      <alignment horizontal="left"/>
      <protection/>
    </xf>
    <xf numFmtId="0" fontId="4" fillId="7" borderId="20" xfId="26" applyFont="1" applyFill="1" applyBorder="1" applyAlignment="1">
      <alignment horizontal="left"/>
      <protection/>
    </xf>
    <xf numFmtId="9" fontId="4" fillId="0" borderId="1" xfId="29" applyFont="1" applyFill="1" applyBorder="1" applyAlignment="1">
      <alignment horizontal="center"/>
    </xf>
    <xf numFmtId="0" fontId="4" fillId="0" borderId="17" xfId="26" applyFont="1" applyBorder="1" applyAlignment="1">
      <alignment horizontal="center" wrapText="1"/>
      <protection/>
    </xf>
    <xf numFmtId="0" fontId="4" fillId="0" borderId="13" xfId="26" applyFont="1" applyBorder="1" applyAlignment="1">
      <alignment horizontal="center"/>
      <protection/>
    </xf>
    <xf numFmtId="0" fontId="4" fillId="0" borderId="13" xfId="26" applyFont="1" applyBorder="1" applyAlignment="1">
      <alignment horizontal="center" wrapText="1"/>
      <protection/>
    </xf>
    <xf numFmtId="0" fontId="4" fillId="0" borderId="14" xfId="26" applyFont="1" applyBorder="1" applyAlignment="1">
      <alignment horizontal="center" wrapText="1"/>
      <protection/>
    </xf>
    <xf numFmtId="0" fontId="4" fillId="5" borderId="1" xfId="29" applyNumberFormat="1" applyFont="1" applyFill="1" applyBorder="1" applyAlignment="1">
      <alignment horizontal="center"/>
    </xf>
    <xf numFmtId="9" fontId="4" fillId="5" borderId="20" xfId="29" applyFont="1" applyFill="1" applyBorder="1" applyAlignment="1">
      <alignment horizontal="center"/>
    </xf>
    <xf numFmtId="9" fontId="4" fillId="5" borderId="1" xfId="29" applyFont="1" applyFill="1" applyBorder="1" applyAlignment="1">
      <alignment horizontal="center"/>
    </xf>
    <xf numFmtId="9" fontId="4" fillId="5" borderId="19" xfId="29" applyFont="1" applyFill="1" applyBorder="1" applyAlignment="1">
      <alignment horizontal="center"/>
    </xf>
    <xf numFmtId="0" fontId="4" fillId="5" borderId="20" xfId="26" applyFill="1" applyBorder="1" applyAlignment="1">
      <alignment horizontal="center"/>
      <protection/>
    </xf>
    <xf numFmtId="9" fontId="4" fillId="7" borderId="28" xfId="29" applyFont="1" applyFill="1" applyBorder="1" applyAlignment="1">
      <alignment horizontal="center"/>
    </xf>
    <xf numFmtId="9" fontId="4" fillId="7" borderId="19" xfId="29" applyFont="1" applyFill="1" applyBorder="1" applyAlignment="1">
      <alignment horizontal="center"/>
    </xf>
    <xf numFmtId="170" fontId="4" fillId="7" borderId="19" xfId="18" applyNumberFormat="1" applyFont="1" applyFill="1" applyBorder="1" applyAlignment="1">
      <alignment horizontal="center"/>
    </xf>
    <xf numFmtId="170" fontId="4" fillId="0" borderId="20" xfId="18" applyNumberFormat="1" applyFont="1" applyFill="1" applyBorder="1" applyAlignment="1">
      <alignment horizontal="center"/>
    </xf>
    <xf numFmtId="165" fontId="4" fillId="8" borderId="18" xfId="18" applyFont="1" applyFill="1" applyBorder="1" applyAlignment="1">
      <alignment vertical="center"/>
    </xf>
    <xf numFmtId="165" fontId="4" fillId="8" borderId="16" xfId="18" applyFont="1" applyFill="1" applyBorder="1" applyAlignment="1">
      <alignment vertical="center"/>
    </xf>
    <xf numFmtId="168" fontId="4" fillId="8" borderId="29" xfId="27" applyNumberFormat="1" applyFont="1" applyFill="1" applyBorder="1">
      <alignment vertical="center"/>
      <protection/>
    </xf>
    <xf numFmtId="168" fontId="4" fillId="8" borderId="30" xfId="27" applyNumberFormat="1" applyFont="1" applyFill="1" applyBorder="1">
      <alignment vertical="center"/>
      <protection/>
    </xf>
    <xf numFmtId="168" fontId="4" fillId="8" borderId="31" xfId="27" applyNumberFormat="1" applyFont="1" applyFill="1" applyBorder="1">
      <alignment vertical="center"/>
      <protection/>
    </xf>
    <xf numFmtId="0" fontId="7" fillId="8" borderId="32" xfId="27" applyFont="1" applyFill="1" applyBorder="1">
      <alignment vertical="center"/>
      <protection/>
    </xf>
    <xf numFmtId="168" fontId="7" fillId="8" borderId="33" xfId="27" applyNumberFormat="1" applyFont="1" applyFill="1" applyBorder="1">
      <alignment vertical="center"/>
      <protection/>
    </xf>
    <xf numFmtId="168" fontId="7" fillId="8" borderId="7" xfId="27" applyNumberFormat="1" applyFont="1" applyFill="1" applyBorder="1">
      <alignment vertical="center"/>
      <protection/>
    </xf>
    <xf numFmtId="0" fontId="4" fillId="9" borderId="20" xfId="27" applyNumberFormat="1" applyFont="1" applyFill="1" applyBorder="1" applyAlignment="1">
      <alignment horizontal="center" vertical="center" wrapText="1"/>
      <protection/>
    </xf>
    <xf numFmtId="164" fontId="4" fillId="9" borderId="30" xfId="20" applyFont="1" applyFill="1" applyBorder="1" applyAlignment="1">
      <alignment horizontal="center" vertical="center"/>
    </xf>
    <xf numFmtId="164" fontId="4" fillId="9" borderId="31" xfId="20" applyFont="1" applyFill="1" applyBorder="1" applyAlignment="1">
      <alignment horizontal="center" vertical="center"/>
    </xf>
    <xf numFmtId="164" fontId="4" fillId="9" borderId="29" xfId="20" applyFont="1" applyFill="1" applyBorder="1" applyAlignment="1">
      <alignment horizontal="center" vertical="center"/>
    </xf>
    <xf numFmtId="164" fontId="4" fillId="9" borderId="20" xfId="20" applyFont="1" applyFill="1" applyBorder="1" applyAlignment="1">
      <alignment horizontal="center" vertical="center"/>
    </xf>
    <xf numFmtId="164" fontId="4" fillId="9" borderId="30" xfId="20" applyNumberFormat="1" applyFont="1" applyFill="1" applyBorder="1" applyAlignment="1">
      <alignment horizontal="center" vertical="center"/>
    </xf>
    <xf numFmtId="164" fontId="4" fillId="9" borderId="31" xfId="20" applyNumberFormat="1" applyFont="1" applyFill="1" applyBorder="1" applyAlignment="1">
      <alignment horizontal="center" vertical="center"/>
    </xf>
    <xf numFmtId="164" fontId="7" fillId="9" borderId="33" xfId="27" applyNumberFormat="1" applyFont="1" applyFill="1" applyBorder="1">
      <alignment vertical="center"/>
      <protection/>
    </xf>
    <xf numFmtId="164" fontId="7" fillId="9" borderId="7" xfId="27" applyNumberFormat="1" applyFont="1" applyFill="1" applyBorder="1">
      <alignment vertical="center"/>
      <protection/>
    </xf>
    <xf numFmtId="0" fontId="15" fillId="3" borderId="0" xfId="26" applyFont="1" applyFill="1" applyBorder="1" applyAlignment="1">
      <alignment horizontal="left"/>
      <protection/>
    </xf>
    <xf numFmtId="0" fontId="16" fillId="3" borderId="0" xfId="0" applyFont="1" applyFill="1" applyBorder="1" applyAlignment="1">
      <alignment horizontal="center"/>
    </xf>
    <xf numFmtId="0" fontId="15" fillId="3" borderId="0" xfId="26" applyFont="1" applyFill="1" applyBorder="1" applyAlignment="1">
      <alignment horizontal="center"/>
      <protection/>
    </xf>
    <xf numFmtId="0" fontId="16" fillId="3" borderId="10" xfId="0" applyFont="1" applyFill="1" applyBorder="1" applyAlignment="1">
      <alignment horizontal="left" wrapText="1"/>
    </xf>
    <xf numFmtId="0" fontId="16" fillId="3" borderId="34" xfId="0" applyFont="1" applyFill="1" applyBorder="1" applyAlignment="1">
      <alignment horizontal="left"/>
    </xf>
    <xf numFmtId="0" fontId="16" fillId="3" borderId="24" xfId="0" applyFont="1" applyFill="1" applyBorder="1" applyAlignment="1">
      <alignment horizontal="left"/>
    </xf>
    <xf numFmtId="0" fontId="16" fillId="3" borderId="24" xfId="0" applyFont="1" applyFill="1" applyBorder="1" applyAlignment="1">
      <alignment horizontal="center"/>
    </xf>
    <xf numFmtId="0" fontId="15" fillId="3" borderId="24" xfId="26" applyFont="1" applyFill="1" applyBorder="1" applyAlignment="1">
      <alignment horizontal="center"/>
      <protection/>
    </xf>
    <xf numFmtId="0" fontId="15" fillId="3" borderId="24" xfId="26" applyFont="1" applyFill="1" applyBorder="1" applyAlignment="1">
      <alignment horizontal="left"/>
      <protection/>
    </xf>
    <xf numFmtId="4" fontId="16" fillId="3" borderId="24" xfId="18" applyNumberFormat="1" applyFont="1" applyFill="1" applyBorder="1" applyAlignment="1">
      <alignment horizontal="center"/>
    </xf>
    <xf numFmtId="4" fontId="15" fillId="3" borderId="24" xfId="18" applyNumberFormat="1" applyFont="1" applyFill="1" applyBorder="1" applyAlignment="1">
      <alignment horizontal="center"/>
    </xf>
    <xf numFmtId="0" fontId="15" fillId="3" borderId="24" xfId="28" applyFont="1" applyFill="1" applyBorder="1" applyAlignment="1">
      <alignment horizontal="center" vertical="center"/>
      <protection/>
    </xf>
    <xf numFmtId="0" fontId="16" fillId="3" borderId="35" xfId="0" applyFont="1" applyFill="1" applyBorder="1" applyAlignment="1">
      <alignment horizontal="left" wrapText="1"/>
    </xf>
    <xf numFmtId="0" fontId="16" fillId="3" borderId="36" xfId="0" applyFont="1" applyFill="1" applyBorder="1" applyAlignment="1">
      <alignment horizontal="left"/>
    </xf>
    <xf numFmtId="0" fontId="0" fillId="3" borderId="0" xfId="0" applyFill="1" applyAlignment="1">
      <alignment wrapText="1"/>
    </xf>
    <xf numFmtId="0" fontId="4" fillId="0" borderId="0" xfId="26" applyFill="1" applyAlignment="1">
      <alignment horizontal="center"/>
      <protection/>
    </xf>
    <xf numFmtId="0" fontId="8" fillId="3" borderId="0" xfId="22" applyFont="1" applyFill="1" applyAlignment="1" applyProtection="1">
      <alignment/>
      <protection/>
    </xf>
    <xf numFmtId="0" fontId="16" fillId="0" borderId="0" xfId="0" applyFont="1" applyAlignment="1">
      <alignment/>
    </xf>
    <xf numFmtId="0" fontId="4" fillId="3" borderId="0" xfId="0" applyFont="1" applyFill="1" applyAlignment="1">
      <alignment horizontal="left"/>
    </xf>
    <xf numFmtId="0" fontId="0" fillId="3" borderId="0" xfId="0" applyFill="1" applyAlignment="1">
      <alignment/>
    </xf>
    <xf numFmtId="0" fontId="27" fillId="0" borderId="0" xfId="0" applyFont="1" applyFill="1" applyAlignment="1">
      <alignment horizontal="left"/>
    </xf>
    <xf numFmtId="0" fontId="27" fillId="10" borderId="0" xfId="25" applyFont="1" applyFill="1" applyAlignment="1">
      <alignment horizontal="left"/>
      <protection/>
    </xf>
    <xf numFmtId="0" fontId="27" fillId="10" borderId="0" xfId="0" applyFont="1" applyFill="1" applyAlignment="1">
      <alignment horizontal="left"/>
    </xf>
    <xf numFmtId="0" fontId="0" fillId="3" borderId="0" xfId="0" applyFill="1" applyAlignment="1">
      <alignment wrapText="1"/>
    </xf>
    <xf numFmtId="0" fontId="0" fillId="0" borderId="0" xfId="0" applyAlignment="1">
      <alignment wrapText="1"/>
    </xf>
    <xf numFmtId="0" fontId="27" fillId="10" borderId="0" xfId="25" applyFont="1" applyFill="1" applyAlignment="1">
      <alignment horizontal="left" wrapText="1"/>
      <protection/>
    </xf>
    <xf numFmtId="0" fontId="0" fillId="10" borderId="0" xfId="0" applyFill="1" applyAlignment="1">
      <alignment horizontal="left" wrapText="1"/>
    </xf>
    <xf numFmtId="0" fontId="24" fillId="3" borderId="0" xfId="0" applyFont="1" applyFill="1" applyAlignment="1">
      <alignment/>
    </xf>
    <xf numFmtId="0" fontId="25" fillId="3" borderId="0" xfId="0" applyFont="1" applyFill="1" applyAlignment="1">
      <alignment/>
    </xf>
    <xf numFmtId="0" fontId="8" fillId="3" borderId="0" xfId="22" applyFont="1" applyFill="1" applyAlignment="1" applyProtection="1">
      <alignment/>
      <protection/>
    </xf>
    <xf numFmtId="0" fontId="16" fillId="3" borderId="0" xfId="0" applyFont="1" applyFill="1" applyAlignment="1">
      <alignment/>
    </xf>
    <xf numFmtId="0" fontId="4" fillId="3" borderId="0" xfId="0" applyFont="1" applyFill="1" applyAlignment="1">
      <alignment/>
    </xf>
    <xf numFmtId="0" fontId="8" fillId="3" borderId="0" xfId="22" applyFont="1" applyFill="1" applyAlignment="1" applyProtection="1">
      <alignment horizontal="left"/>
      <protection/>
    </xf>
    <xf numFmtId="0" fontId="4" fillId="3" borderId="0" xfId="28" applyFont="1" applyFill="1" applyAlignment="1">
      <alignment vertical="center" wrapText="1"/>
      <protection/>
    </xf>
    <xf numFmtId="0" fontId="16" fillId="3" borderId="0" xfId="0" applyFont="1" applyFill="1" applyAlignment="1">
      <alignment wrapText="1"/>
    </xf>
    <xf numFmtId="0" fontId="14" fillId="3" borderId="0" xfId="0" applyFont="1" applyFill="1" applyAlignment="1">
      <alignment/>
    </xf>
    <xf numFmtId="0" fontId="4" fillId="3" borderId="0" xfId="0" applyFont="1" applyFill="1" applyBorder="1" applyAlignment="1">
      <alignment horizontal="left"/>
    </xf>
    <xf numFmtId="0" fontId="4" fillId="3" borderId="0" xfId="0" applyFont="1" applyFill="1" applyAlignment="1">
      <alignment horizontal="left"/>
    </xf>
    <xf numFmtId="0" fontId="16" fillId="3" borderId="0" xfId="0" applyFont="1" applyFill="1" applyAlignment="1">
      <alignment horizontal="left" wrapText="1"/>
    </xf>
    <xf numFmtId="0" fontId="16" fillId="0" borderId="0" xfId="0" applyFont="1" applyAlignment="1">
      <alignment/>
    </xf>
    <xf numFmtId="0" fontId="29" fillId="3" borderId="0" xfId="0" applyFont="1" applyFill="1" applyAlignment="1">
      <alignment/>
    </xf>
    <xf numFmtId="0" fontId="16" fillId="3" borderId="0" xfId="0" applyFont="1" applyFill="1" applyAlignment="1">
      <alignment wrapText="1"/>
    </xf>
    <xf numFmtId="0" fontId="16" fillId="0" borderId="0" xfId="0" applyFont="1" applyFill="1" applyAlignment="1">
      <alignment/>
    </xf>
    <xf numFmtId="0" fontId="16" fillId="0" borderId="0" xfId="0" applyFont="1" applyAlignment="1">
      <alignment/>
    </xf>
    <xf numFmtId="0" fontId="29" fillId="3" borderId="0" xfId="0" applyFont="1" applyFill="1" applyAlignment="1">
      <alignment wrapText="1"/>
    </xf>
    <xf numFmtId="0" fontId="29" fillId="3" borderId="0" xfId="0" applyFont="1" applyFill="1" applyAlignment="1">
      <alignment wrapText="1"/>
    </xf>
    <xf numFmtId="0" fontId="30" fillId="3" borderId="0" xfId="0" applyFont="1" applyFill="1" applyAlignment="1">
      <alignment/>
    </xf>
    <xf numFmtId="0" fontId="16" fillId="3" borderId="0" xfId="0" applyFont="1" applyFill="1" applyAlignment="1">
      <alignment/>
    </xf>
    <xf numFmtId="0" fontId="16" fillId="5" borderId="0" xfId="0" applyFont="1" applyFill="1" applyAlignment="1">
      <alignment/>
    </xf>
    <xf numFmtId="0" fontId="16" fillId="4" borderId="0" xfId="0" applyFont="1" applyFill="1" applyAlignment="1">
      <alignment/>
    </xf>
    <xf numFmtId="0" fontId="16" fillId="7" borderId="0" xfId="0" applyFont="1" applyFill="1" applyAlignment="1">
      <alignment/>
    </xf>
    <xf numFmtId="0" fontId="14" fillId="3" borderId="0" xfId="0" applyFont="1" applyFill="1" applyAlignment="1">
      <alignment/>
    </xf>
    <xf numFmtId="0" fontId="14" fillId="3" borderId="0" xfId="0" applyFont="1" applyFill="1" applyAlignment="1">
      <alignment wrapText="1"/>
    </xf>
    <xf numFmtId="0" fontId="14" fillId="3" borderId="0" xfId="0" applyFont="1" applyFill="1" applyAlignment="1">
      <alignment/>
    </xf>
    <xf numFmtId="0" fontId="16" fillId="0" borderId="0" xfId="25" applyFont="1">
      <alignment/>
      <protection/>
    </xf>
    <xf numFmtId="0" fontId="16" fillId="10" borderId="0" xfId="0" applyFont="1" applyFill="1" applyAlignment="1">
      <alignment/>
    </xf>
    <xf numFmtId="0" fontId="29" fillId="3" borderId="0" xfId="0" applyFont="1" applyFill="1" applyAlignment="1">
      <alignment/>
    </xf>
    <xf numFmtId="0" fontId="16" fillId="3" borderId="0" xfId="25" applyFont="1" applyFill="1" applyAlignment="1">
      <alignment/>
      <protection/>
    </xf>
    <xf numFmtId="0" fontId="16" fillId="3" borderId="0" xfId="25" applyFont="1" applyFill="1">
      <alignment/>
      <protection/>
    </xf>
    <xf numFmtId="0" fontId="16" fillId="3" borderId="0" xfId="25" applyFont="1" applyFill="1" applyAlignment="1">
      <alignment wrapText="1"/>
      <protection/>
    </xf>
    <xf numFmtId="0" fontId="16" fillId="3" borderId="0" xfId="25" applyFont="1" applyFill="1" applyAlignment="1">
      <alignment wrapText="1"/>
      <protection/>
    </xf>
    <xf numFmtId="0" fontId="31" fillId="3" borderId="0" xfId="25" applyFont="1" applyFill="1">
      <alignment/>
      <protection/>
    </xf>
    <xf numFmtId="1" fontId="16" fillId="11" borderId="24" xfId="25" applyNumberFormat="1" applyFont="1" applyFill="1" applyBorder="1" applyAlignment="1">
      <alignment horizontal="center"/>
      <protection/>
    </xf>
    <xf numFmtId="0" fontId="16" fillId="3" borderId="0" xfId="25" applyFont="1" applyFill="1" applyBorder="1">
      <alignment/>
      <protection/>
    </xf>
    <xf numFmtId="9" fontId="16" fillId="11" borderId="24" xfId="25" applyNumberFormat="1" applyFont="1" applyFill="1" applyBorder="1" applyAlignment="1">
      <alignment horizontal="center"/>
      <protection/>
    </xf>
    <xf numFmtId="166" fontId="16" fillId="11" borderId="24" xfId="25" applyNumberFormat="1" applyFont="1" applyFill="1" applyBorder="1" applyAlignment="1">
      <alignment horizontal="center"/>
      <protection/>
    </xf>
    <xf numFmtId="0" fontId="16" fillId="3" borderId="0" xfId="25" applyFont="1" applyFill="1" applyBorder="1" applyAlignment="1">
      <alignment horizontal="center"/>
      <protection/>
    </xf>
    <xf numFmtId="166" fontId="16" fillId="11" borderId="24" xfId="0" applyNumberFormat="1" applyFont="1" applyFill="1" applyBorder="1" applyAlignment="1">
      <alignment horizontal="center"/>
    </xf>
    <xf numFmtId="0" fontId="16" fillId="11" borderId="24" xfId="25" applyFont="1" applyFill="1" applyBorder="1" applyAlignment="1">
      <alignment horizontal="center"/>
      <protection/>
    </xf>
    <xf numFmtId="0" fontId="31" fillId="3" borderId="0" xfId="0" applyFont="1" applyFill="1" applyAlignment="1">
      <alignment/>
    </xf>
    <xf numFmtId="0" fontId="16" fillId="0" borderId="0" xfId="0" applyFont="1" applyAlignment="1">
      <alignment/>
    </xf>
    <xf numFmtId="0" fontId="0" fillId="0" borderId="0" xfId="0" applyAlignment="1">
      <alignment/>
    </xf>
    <xf numFmtId="0" fontId="4" fillId="3" borderId="0" xfId="26" applyFill="1" applyAlignment="1">
      <alignment horizontal="center"/>
      <protection/>
    </xf>
    <xf numFmtId="0" fontId="19" fillId="3" borderId="0" xfId="26" applyFont="1" applyFill="1" applyBorder="1" applyAlignment="1">
      <alignment horizontal="center"/>
      <protection/>
    </xf>
    <xf numFmtId="0" fontId="4" fillId="3" borderId="0" xfId="26" applyFill="1" applyBorder="1" applyAlignment="1">
      <alignment horizontal="left"/>
      <protection/>
    </xf>
    <xf numFmtId="9" fontId="4" fillId="3" borderId="0" xfId="26" applyNumberFormat="1" applyFill="1" applyBorder="1" applyAlignment="1">
      <alignment horizontal="center"/>
      <protection/>
    </xf>
    <xf numFmtId="0" fontId="4" fillId="3" borderId="0" xfId="27" applyFill="1">
      <alignment vertical="center"/>
      <protection/>
    </xf>
    <xf numFmtId="0" fontId="4" fillId="3" borderId="0" xfId="27" applyFill="1" applyBorder="1">
      <alignment vertical="center"/>
      <protection/>
    </xf>
    <xf numFmtId="0" fontId="0" fillId="10" borderId="0" xfId="0" applyFill="1" applyAlignment="1">
      <alignment horizontal="left"/>
    </xf>
    <xf numFmtId="0" fontId="4" fillId="3" borderId="37" xfId="26" applyFill="1" applyBorder="1" applyAlignment="1">
      <alignment horizontal="left"/>
      <protection/>
    </xf>
    <xf numFmtId="0" fontId="4" fillId="3" borderId="29" xfId="26" applyFill="1" applyBorder="1" applyAlignment="1">
      <alignment horizontal="left"/>
      <protection/>
    </xf>
    <xf numFmtId="0" fontId="4" fillId="3" borderId="38" xfId="26" applyFill="1" applyBorder="1" applyAlignment="1">
      <alignment horizontal="left"/>
      <protection/>
    </xf>
    <xf numFmtId="0" fontId="4" fillId="3" borderId="1" xfId="26" applyFill="1" applyBorder="1" applyAlignment="1">
      <alignment horizontal="left"/>
      <protection/>
    </xf>
    <xf numFmtId="0" fontId="4" fillId="3" borderId="20" xfId="26" applyFont="1" applyFill="1" applyBorder="1" applyAlignment="1">
      <alignment horizontal="left"/>
      <protection/>
    </xf>
    <xf numFmtId="0" fontId="4" fillId="3" borderId="0" xfId="26" applyFont="1" applyFill="1" applyAlignment="1">
      <alignment horizontal="center"/>
      <protection/>
    </xf>
    <xf numFmtId="0" fontId="10" fillId="3" borderId="1" xfId="26" applyFont="1" applyFill="1" applyBorder="1" applyAlignment="1">
      <alignment horizontal="center" vertical="center" wrapText="1"/>
      <protection/>
    </xf>
    <xf numFmtId="0" fontId="19" fillId="3" borderId="0" xfId="26" applyFont="1" applyFill="1" applyAlignment="1">
      <alignment horizontal="center"/>
      <protection/>
    </xf>
    <xf numFmtId="0" fontId="14" fillId="3" borderId="0" xfId="27" applyFont="1" applyFill="1" applyAlignment="1">
      <alignment horizontal="center" vertical="center"/>
      <protection/>
    </xf>
    <xf numFmtId="0" fontId="4" fillId="3" borderId="0" xfId="26" applyFont="1" applyFill="1" applyBorder="1" applyAlignment="1">
      <alignment horizontal="center"/>
      <protection/>
    </xf>
    <xf numFmtId="0" fontId="1" fillId="3" borderId="0" xfId="0" applyFont="1" applyFill="1" applyAlignment="1">
      <alignment/>
    </xf>
    <xf numFmtId="0" fontId="0" fillId="3" borderId="32" xfId="0" applyFill="1" applyBorder="1" applyAlignment="1">
      <alignment horizontal="center" vertical="center" wrapText="1"/>
    </xf>
    <xf numFmtId="0" fontId="0" fillId="3" borderId="39" xfId="0" applyFill="1" applyBorder="1" applyAlignment="1">
      <alignment horizontal="center" vertical="center" wrapText="1"/>
    </xf>
    <xf numFmtId="0" fontId="11" fillId="3" borderId="40" xfId="24" applyFill="1" applyBorder="1" applyAlignment="1" applyProtection="1">
      <alignment horizontal="center" vertical="center" wrapText="1"/>
      <protection/>
    </xf>
    <xf numFmtId="0" fontId="0" fillId="3" borderId="40" xfId="0" applyFill="1" applyBorder="1" applyAlignment="1">
      <alignment horizontal="center" vertical="center" wrapText="1"/>
    </xf>
    <xf numFmtId="0" fontId="11" fillId="3" borderId="41" xfId="24" applyFill="1" applyBorder="1" applyAlignment="1" applyProtection="1">
      <alignment horizontal="center" vertical="center" wrapText="1"/>
      <protection/>
    </xf>
    <xf numFmtId="0" fontId="8" fillId="3" borderId="0" xfId="22" applyFill="1" applyAlignment="1" applyProtection="1">
      <alignment horizontal="center"/>
      <protection/>
    </xf>
    <xf numFmtId="9" fontId="4" fillId="3" borderId="0" xfId="29" applyFont="1" applyFill="1" applyBorder="1" applyAlignment="1">
      <alignment horizontal="center"/>
    </xf>
    <xf numFmtId="9" fontId="4" fillId="3" borderId="0" xfId="26" applyNumberFormat="1" applyFill="1" applyBorder="1" applyAlignment="1">
      <alignment horizontal="center" wrapText="1"/>
      <protection/>
    </xf>
    <xf numFmtId="0" fontId="4" fillId="3" borderId="0" xfId="26" applyFill="1" applyBorder="1" applyAlignment="1">
      <alignment horizontal="center" wrapText="1"/>
      <protection/>
    </xf>
    <xf numFmtId="165" fontId="4" fillId="3" borderId="0" xfId="18" applyFont="1" applyFill="1" applyBorder="1" applyAlignment="1">
      <alignment vertical="center"/>
    </xf>
    <xf numFmtId="0" fontId="4" fillId="3" borderId="0" xfId="27" applyFill="1" applyAlignment="1">
      <alignment/>
      <protection/>
    </xf>
    <xf numFmtId="166" fontId="4" fillId="3" borderId="0" xfId="18" applyNumberFormat="1" applyFont="1" applyFill="1" applyBorder="1" applyAlignment="1">
      <alignment horizontal="center"/>
    </xf>
    <xf numFmtId="0" fontId="4" fillId="7" borderId="25" xfId="26" applyFill="1" applyBorder="1" applyAlignment="1">
      <alignment horizontal="center"/>
      <protection/>
    </xf>
    <xf numFmtId="0" fontId="4" fillId="7" borderId="25" xfId="26" applyFill="1" applyBorder="1" applyAlignment="1">
      <alignment horizontal="center" wrapText="1"/>
      <protection/>
    </xf>
    <xf numFmtId="0" fontId="4" fillId="7" borderId="26" xfId="26" applyFill="1" applyBorder="1" applyAlignment="1">
      <alignment horizontal="center"/>
      <protection/>
    </xf>
    <xf numFmtId="9" fontId="4" fillId="7" borderId="30" xfId="26" applyNumberFormat="1" applyFill="1" applyBorder="1" applyAlignment="1">
      <alignment horizontal="center"/>
      <protection/>
    </xf>
    <xf numFmtId="9" fontId="4" fillId="7" borderId="30" xfId="26" applyNumberFormat="1" applyFill="1" applyBorder="1" applyAlignment="1">
      <alignment horizontal="center" wrapText="1"/>
      <protection/>
    </xf>
    <xf numFmtId="9" fontId="4" fillId="7" borderId="31" xfId="26" applyNumberFormat="1" applyFill="1" applyBorder="1" applyAlignment="1">
      <alignment horizontal="center"/>
      <protection/>
    </xf>
    <xf numFmtId="9" fontId="4" fillId="7" borderId="0" xfId="26" applyNumberFormat="1" applyFill="1" applyBorder="1" applyAlignment="1">
      <alignment horizontal="center"/>
      <protection/>
    </xf>
    <xf numFmtId="9" fontId="4" fillId="7" borderId="0" xfId="26" applyNumberFormat="1" applyFill="1" applyBorder="1" applyAlignment="1">
      <alignment horizontal="center" wrapText="1"/>
      <protection/>
    </xf>
    <xf numFmtId="9" fontId="4" fillId="7" borderId="25" xfId="26" applyNumberFormat="1" applyFill="1" applyBorder="1" applyAlignment="1">
      <alignment horizontal="center"/>
      <protection/>
    </xf>
    <xf numFmtId="9" fontId="4" fillId="7" borderId="25" xfId="26" applyNumberFormat="1" applyFill="1" applyBorder="1" applyAlignment="1">
      <alignment horizontal="center" wrapText="1"/>
      <protection/>
    </xf>
    <xf numFmtId="9" fontId="4" fillId="7" borderId="26" xfId="26" applyNumberFormat="1" applyFill="1" applyBorder="1" applyAlignment="1">
      <alignment horizontal="center"/>
      <protection/>
    </xf>
    <xf numFmtId="9" fontId="4" fillId="7" borderId="27" xfId="26" applyNumberFormat="1" applyFill="1" applyBorder="1" applyAlignment="1">
      <alignment horizontal="center"/>
      <protection/>
    </xf>
    <xf numFmtId="0" fontId="0" fillId="5" borderId="23" xfId="0" applyFill="1" applyBorder="1" applyAlignment="1">
      <alignment/>
    </xf>
    <xf numFmtId="0" fontId="0" fillId="5" borderId="42" xfId="0" applyFill="1" applyBorder="1" applyAlignment="1">
      <alignment/>
    </xf>
    <xf numFmtId="0" fontId="0" fillId="3" borderId="43" xfId="24" applyFont="1" applyFill="1" applyBorder="1" applyAlignment="1" applyProtection="1">
      <alignment horizontal="center" vertical="center" wrapText="1"/>
      <protection/>
    </xf>
    <xf numFmtId="0" fontId="0" fillId="4" borderId="42" xfId="0" applyFill="1" applyBorder="1" applyAlignment="1">
      <alignment/>
    </xf>
    <xf numFmtId="0" fontId="0" fillId="3" borderId="44" xfId="24" applyFont="1" applyFill="1" applyBorder="1" applyAlignment="1" applyProtection="1">
      <alignment horizontal="center" vertical="center" wrapText="1"/>
      <protection/>
    </xf>
    <xf numFmtId="0" fontId="8" fillId="3" borderId="44" xfId="22" applyFill="1" applyBorder="1" applyAlignment="1" applyProtection="1">
      <alignment horizontal="center" vertical="center" wrapText="1"/>
      <protection/>
    </xf>
    <xf numFmtId="0" fontId="11" fillId="3" borderId="44" xfId="24" applyFill="1" applyBorder="1" applyAlignment="1" applyProtection="1">
      <alignment/>
      <protection/>
    </xf>
    <xf numFmtId="0" fontId="11" fillId="3" borderId="45" xfId="24" applyFill="1" applyBorder="1" applyAlignment="1" applyProtection="1">
      <alignment/>
      <protection/>
    </xf>
    <xf numFmtId="0" fontId="4" fillId="3" borderId="0" xfId="29" applyNumberFormat="1" applyFont="1" applyFill="1" applyBorder="1" applyAlignment="1">
      <alignment horizontal="center" vertical="center"/>
    </xf>
    <xf numFmtId="164" fontId="4" fillId="3" borderId="0" xfId="20" applyFont="1" applyFill="1" applyBorder="1" applyAlignment="1">
      <alignment horizontal="center" vertical="center"/>
    </xf>
    <xf numFmtId="0" fontId="0" fillId="3" borderId="0" xfId="0" applyFill="1" applyBorder="1" applyAlignment="1">
      <alignment/>
    </xf>
    <xf numFmtId="0" fontId="4" fillId="3" borderId="0" xfId="26" applyFont="1" applyFill="1" applyBorder="1">
      <alignment/>
      <protection/>
    </xf>
    <xf numFmtId="0" fontId="0" fillId="0" borderId="0" xfId="0" applyAlignment="1">
      <alignment horizontal="left"/>
    </xf>
    <xf numFmtId="4" fontId="15" fillId="4" borderId="5" xfId="0" applyNumberFormat="1" applyFont="1" applyFill="1" applyBorder="1" applyAlignment="1">
      <alignment horizontal="center"/>
    </xf>
    <xf numFmtId="0" fontId="4" fillId="3" borderId="0" xfId="26" applyFont="1" applyFill="1" applyBorder="1" applyAlignment="1">
      <alignment horizontal="left"/>
      <protection/>
    </xf>
    <xf numFmtId="0" fontId="8" fillId="3" borderId="0" xfId="22" applyFont="1" applyFill="1" applyBorder="1" applyAlignment="1" applyProtection="1">
      <alignment horizontal="left"/>
      <protection/>
    </xf>
    <xf numFmtId="0" fontId="6" fillId="0" borderId="0" xfId="0" applyFont="1" applyFill="1" applyAlignment="1">
      <alignment/>
    </xf>
    <xf numFmtId="0" fontId="0" fillId="3" borderId="0" xfId="0" applyFill="1" applyAlignment="1">
      <alignment horizontal="left"/>
    </xf>
    <xf numFmtId="0" fontId="4" fillId="0" borderId="24" xfId="26" applyFont="1" applyFill="1" applyBorder="1" applyAlignment="1">
      <alignment horizontal="center"/>
      <protection/>
    </xf>
    <xf numFmtId="0" fontId="16" fillId="5" borderId="24" xfId="0" applyFont="1" applyFill="1" applyBorder="1" applyAlignment="1">
      <alignment/>
    </xf>
    <xf numFmtId="0" fontId="16" fillId="4" borderId="24" xfId="0" applyFont="1" applyFill="1" applyBorder="1" applyAlignment="1">
      <alignment/>
    </xf>
    <xf numFmtId="0" fontId="16" fillId="7" borderId="24" xfId="0" applyFont="1" applyFill="1" applyBorder="1" applyAlignment="1">
      <alignment/>
    </xf>
    <xf numFmtId="0" fontId="4" fillId="3" borderId="46" xfId="26" applyFill="1" applyBorder="1" applyAlignment="1">
      <alignment horizontal="left"/>
      <protection/>
    </xf>
    <xf numFmtId="0" fontId="4" fillId="4" borderId="13" xfId="26" applyFill="1" applyBorder="1" applyAlignment="1">
      <alignment horizontal="center"/>
      <protection/>
    </xf>
    <xf numFmtId="166" fontId="4" fillId="4" borderId="14" xfId="18" applyNumberFormat="1" applyFont="1" applyFill="1" applyBorder="1" applyAlignment="1">
      <alignment horizontal="center"/>
    </xf>
    <xf numFmtId="0" fontId="4" fillId="3" borderId="28" xfId="26" applyFill="1" applyBorder="1" applyAlignment="1">
      <alignment horizontal="left"/>
      <protection/>
    </xf>
    <xf numFmtId="0" fontId="4" fillId="4" borderId="4" xfId="26" applyFill="1" applyBorder="1" applyAlignment="1">
      <alignment horizontal="center"/>
      <protection/>
    </xf>
    <xf numFmtId="166" fontId="4" fillId="4" borderId="47" xfId="18" applyNumberFormat="1" applyFont="1" applyFill="1" applyBorder="1" applyAlignment="1">
      <alignment horizontal="center"/>
    </xf>
    <xf numFmtId="0" fontId="4" fillId="4" borderId="4" xfId="26" applyFont="1" applyFill="1" applyBorder="1" applyAlignment="1">
      <alignment horizontal="center"/>
      <protection/>
    </xf>
    <xf numFmtId="0" fontId="4" fillId="3" borderId="48" xfId="26" applyFill="1" applyBorder="1" applyAlignment="1">
      <alignment horizontal="left"/>
      <protection/>
    </xf>
    <xf numFmtId="0" fontId="4" fillId="4" borderId="15" xfId="26" applyFill="1" applyBorder="1" applyAlignment="1">
      <alignment horizontal="center"/>
      <protection/>
    </xf>
    <xf numFmtId="166" fontId="4" fillId="4" borderId="16" xfId="18" applyNumberFormat="1" applyFont="1" applyFill="1" applyBorder="1" applyAlignment="1">
      <alignment horizontal="center"/>
    </xf>
    <xf numFmtId="0" fontId="4" fillId="3" borderId="46" xfId="26" applyFont="1" applyFill="1" applyBorder="1" applyAlignment="1">
      <alignment horizontal="center" vertical="center" wrapText="1"/>
      <protection/>
    </xf>
    <xf numFmtId="9" fontId="4" fillId="5" borderId="14" xfId="29" applyFont="1" applyFill="1" applyBorder="1" applyAlignment="1">
      <alignment horizontal="center"/>
    </xf>
    <xf numFmtId="0" fontId="4" fillId="5" borderId="16" xfId="26" applyFill="1" applyBorder="1" applyAlignment="1">
      <alignment horizontal="center"/>
      <protection/>
    </xf>
    <xf numFmtId="0" fontId="4" fillId="3" borderId="28" xfId="27" applyFill="1" applyBorder="1" applyAlignment="1">
      <alignment horizontal="center" vertical="center" wrapText="1"/>
      <protection/>
    </xf>
    <xf numFmtId="164" fontId="4" fillId="5" borderId="47" xfId="20" applyFont="1" applyFill="1" applyBorder="1" applyAlignment="1">
      <alignment horizontal="center" vertical="center"/>
    </xf>
    <xf numFmtId="0" fontId="4" fillId="5" borderId="47" xfId="29" applyNumberFormat="1" applyFont="1" applyFill="1" applyBorder="1" applyAlignment="1">
      <alignment horizontal="center" vertical="center"/>
    </xf>
    <xf numFmtId="0" fontId="8" fillId="3" borderId="28" xfId="22" applyFill="1" applyBorder="1" applyAlignment="1" applyProtection="1">
      <alignment horizontal="center" vertical="center" wrapText="1"/>
      <protection/>
    </xf>
    <xf numFmtId="0" fontId="8" fillId="3" borderId="28" xfId="22" applyFill="1" applyBorder="1" applyAlignment="1" applyProtection="1">
      <alignment horizontal="center"/>
      <protection/>
    </xf>
    <xf numFmtId="166" fontId="4" fillId="5" borderId="47" xfId="18" applyNumberFormat="1" applyFont="1" applyFill="1" applyBorder="1" applyAlignment="1">
      <alignment horizontal="center"/>
    </xf>
    <xf numFmtId="0" fontId="4" fillId="3" borderId="48" xfId="27" applyFill="1" applyBorder="1" applyAlignment="1">
      <alignment horizontal="center" vertical="center" wrapText="1"/>
      <protection/>
    </xf>
    <xf numFmtId="0" fontId="4" fillId="5" borderId="16" xfId="29" applyNumberFormat="1" applyFont="1" applyFill="1" applyBorder="1" applyAlignment="1">
      <alignment horizontal="center" vertical="center"/>
    </xf>
    <xf numFmtId="0" fontId="4" fillId="3" borderId="28" xfId="27" applyFont="1" applyFill="1" applyBorder="1" applyAlignment="1">
      <alignment horizontal="center" vertical="center" wrapText="1"/>
      <protection/>
    </xf>
    <xf numFmtId="0" fontId="4" fillId="3" borderId="46" xfId="27" applyFont="1" applyFill="1" applyBorder="1" applyAlignment="1">
      <alignment horizontal="center" vertical="center" wrapText="1"/>
      <protection/>
    </xf>
    <xf numFmtId="9" fontId="4" fillId="5" borderId="49" xfId="27" applyNumberFormat="1" applyFill="1" applyBorder="1" applyAlignment="1">
      <alignment horizontal="center" vertical="center"/>
      <protection/>
    </xf>
    <xf numFmtId="164" fontId="4" fillId="5" borderId="11" xfId="20" applyFont="1" applyFill="1" applyBorder="1" applyAlignment="1">
      <alignment horizontal="center" vertical="center"/>
    </xf>
    <xf numFmtId="0" fontId="4" fillId="5" borderId="11" xfId="29" applyNumberFormat="1" applyFont="1" applyFill="1" applyBorder="1" applyAlignment="1">
      <alignment horizontal="center" vertical="center"/>
    </xf>
    <xf numFmtId="0" fontId="4" fillId="3" borderId="0" xfId="27" applyFill="1" applyBorder="1" quotePrefix="1">
      <alignment vertical="center"/>
      <protection/>
    </xf>
    <xf numFmtId="9" fontId="4" fillId="7" borderId="46" xfId="27" applyNumberFormat="1" applyFill="1" applyBorder="1" applyAlignment="1">
      <alignment horizontal="center" vertical="center"/>
      <protection/>
    </xf>
    <xf numFmtId="9" fontId="4" fillId="7" borderId="13" xfId="27" applyNumberFormat="1" applyFill="1" applyBorder="1" applyAlignment="1">
      <alignment horizontal="center" vertical="center"/>
      <protection/>
    </xf>
    <xf numFmtId="9" fontId="4" fillId="7" borderId="14" xfId="27" applyNumberFormat="1" applyFill="1" applyBorder="1" applyAlignment="1">
      <alignment horizontal="center" vertical="center"/>
      <protection/>
    </xf>
    <xf numFmtId="164" fontId="4" fillId="7" borderId="28" xfId="20" applyFont="1" applyFill="1" applyBorder="1" applyAlignment="1">
      <alignment horizontal="center" vertical="center"/>
    </xf>
    <xf numFmtId="164" fontId="4" fillId="7" borderId="4" xfId="20" applyFont="1" applyFill="1" applyBorder="1" applyAlignment="1">
      <alignment horizontal="center" vertical="center"/>
    </xf>
    <xf numFmtId="164" fontId="4" fillId="7" borderId="47" xfId="20" applyFont="1" applyFill="1" applyBorder="1" applyAlignment="1">
      <alignment horizontal="center" vertical="center"/>
    </xf>
    <xf numFmtId="0" fontId="4" fillId="4" borderId="24" xfId="29"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3" borderId="20" xfId="0" applyFill="1" applyBorder="1" applyAlignment="1">
      <alignment horizontal="center" vertical="center" wrapText="1"/>
    </xf>
    <xf numFmtId="0" fontId="11" fillId="3" borderId="0" xfId="24" applyFill="1" applyBorder="1" applyAlignment="1" applyProtection="1">
      <alignment/>
      <protection/>
    </xf>
    <xf numFmtId="0" fontId="23" fillId="12" borderId="0" xfId="26" applyFont="1" applyFill="1" applyAlignment="1">
      <alignment horizontal="center"/>
      <protection/>
    </xf>
    <xf numFmtId="0" fontId="23" fillId="12" borderId="0" xfId="27" applyFont="1" applyFill="1" applyAlignment="1">
      <alignment horizontal="center" vertical="center"/>
      <protection/>
    </xf>
    <xf numFmtId="0" fontId="23" fillId="12" borderId="0" xfId="26" applyFont="1" applyFill="1" applyBorder="1" applyAlignment="1">
      <alignment horizontal="center"/>
      <protection/>
    </xf>
    <xf numFmtId="0" fontId="16" fillId="10" borderId="0" xfId="0" applyFont="1" applyFill="1" applyAlignment="1">
      <alignment horizontal="left"/>
    </xf>
    <xf numFmtId="0" fontId="4" fillId="0" borderId="0" xfId="27" applyFont="1">
      <alignment vertical="center"/>
      <protection/>
    </xf>
    <xf numFmtId="0" fontId="4" fillId="0" borderId="0" xfId="27" applyFont="1" applyFill="1">
      <alignment vertical="center"/>
      <protection/>
    </xf>
    <xf numFmtId="0" fontId="4" fillId="0" borderId="0" xfId="27" applyFont="1" applyFill="1" applyBorder="1">
      <alignment vertical="center"/>
      <protection/>
    </xf>
    <xf numFmtId="0" fontId="4" fillId="3" borderId="1" xfId="27" applyFont="1" applyFill="1" applyBorder="1" applyAlignment="1">
      <alignment horizontal="center" vertical="center"/>
      <protection/>
    </xf>
    <xf numFmtId="0" fontId="4" fillId="7" borderId="37" xfId="26" applyFont="1" applyFill="1" applyBorder="1" applyAlignment="1">
      <alignment horizontal="left"/>
      <protection/>
    </xf>
    <xf numFmtId="0" fontId="4" fillId="7" borderId="37" xfId="27" applyFont="1" applyFill="1" applyBorder="1" applyAlignment="1">
      <alignment horizontal="center" vertical="center"/>
      <protection/>
    </xf>
    <xf numFmtId="0" fontId="4" fillId="7" borderId="1" xfId="27" applyFont="1" applyFill="1" applyBorder="1" applyAlignment="1">
      <alignment horizontal="center" vertical="center"/>
      <protection/>
    </xf>
    <xf numFmtId="0" fontId="4" fillId="7" borderId="38" xfId="26" applyFont="1" applyFill="1" applyBorder="1" applyAlignment="1">
      <alignment horizontal="left"/>
      <protection/>
    </xf>
    <xf numFmtId="0" fontId="4" fillId="0" borderId="29" xfId="27" applyFont="1" applyFill="1" applyBorder="1" applyAlignment="1">
      <alignment vertical="center" wrapText="1"/>
      <protection/>
    </xf>
    <xf numFmtId="3" fontId="4" fillId="0" borderId="48" xfId="27" applyNumberFormat="1" applyFont="1" applyFill="1" applyBorder="1" applyAlignment="1">
      <alignment horizontal="center" vertical="center"/>
      <protection/>
    </xf>
    <xf numFmtId="3" fontId="4" fillId="0" borderId="20" xfId="27" applyNumberFormat="1" applyFont="1" applyFill="1" applyBorder="1" applyAlignment="1">
      <alignment horizontal="center" vertical="center"/>
      <protection/>
    </xf>
    <xf numFmtId="0" fontId="4" fillId="0" borderId="0" xfId="27" applyFont="1" applyFill="1">
      <alignment vertical="center"/>
      <protection/>
    </xf>
    <xf numFmtId="0" fontId="30" fillId="0" borderId="0" xfId="0" applyFont="1" applyFill="1" applyBorder="1" applyAlignment="1">
      <alignment/>
    </xf>
    <xf numFmtId="9" fontId="4" fillId="7" borderId="13" xfId="29" applyFont="1" applyFill="1" applyBorder="1" applyAlignment="1">
      <alignment horizontal="center" vertical="center"/>
    </xf>
    <xf numFmtId="9" fontId="4" fillId="7" borderId="14" xfId="29" applyFont="1" applyFill="1" applyBorder="1" applyAlignment="1">
      <alignment horizontal="center" vertical="center"/>
    </xf>
    <xf numFmtId="9" fontId="4" fillId="7" borderId="4" xfId="29" applyFont="1" applyFill="1" applyBorder="1" applyAlignment="1">
      <alignment horizontal="center" vertical="center"/>
    </xf>
    <xf numFmtId="9" fontId="4" fillId="7" borderId="47" xfId="29" applyFont="1" applyFill="1" applyBorder="1" applyAlignment="1">
      <alignment horizontal="center" vertical="center"/>
    </xf>
    <xf numFmtId="9" fontId="4" fillId="7" borderId="15" xfId="29" applyFont="1" applyFill="1" applyBorder="1" applyAlignment="1">
      <alignment horizontal="center" vertical="center"/>
    </xf>
    <xf numFmtId="9" fontId="4" fillId="7" borderId="16" xfId="29" applyFont="1" applyFill="1" applyBorder="1" applyAlignment="1">
      <alignment horizontal="center" vertical="center"/>
    </xf>
    <xf numFmtId="0" fontId="4" fillId="0" borderId="0" xfId="27" applyFont="1">
      <alignment vertical="center"/>
      <protection/>
    </xf>
    <xf numFmtId="0" fontId="4" fillId="7" borderId="37" xfId="27" applyFont="1" applyFill="1" applyBorder="1">
      <alignment vertical="center"/>
      <protection/>
    </xf>
    <xf numFmtId="165" fontId="4" fillId="7" borderId="1" xfId="18" applyFont="1" applyFill="1" applyBorder="1" applyAlignment="1">
      <alignment vertical="center"/>
    </xf>
    <xf numFmtId="0" fontId="4" fillId="7" borderId="38" xfId="27" applyFont="1" applyFill="1" applyBorder="1">
      <alignment vertical="center"/>
      <protection/>
    </xf>
    <xf numFmtId="165" fontId="4" fillId="7" borderId="19" xfId="18" applyFont="1" applyFill="1" applyBorder="1" applyAlignment="1">
      <alignment vertical="center"/>
    </xf>
    <xf numFmtId="0" fontId="4" fillId="7" borderId="29" xfId="27" applyFont="1" applyFill="1" applyBorder="1">
      <alignment vertical="center"/>
      <protection/>
    </xf>
    <xf numFmtId="165" fontId="4" fillId="7" borderId="20" xfId="18" applyFont="1" applyFill="1" applyBorder="1" applyAlignment="1">
      <alignment vertical="center"/>
    </xf>
    <xf numFmtId="165" fontId="4" fillId="0" borderId="4" xfId="18" applyFont="1" applyFill="1" applyBorder="1" applyAlignment="1">
      <alignment horizontal="center" vertical="center"/>
    </xf>
    <xf numFmtId="165" fontId="4" fillId="0" borderId="47" xfId="18" applyFont="1" applyFill="1" applyBorder="1" applyAlignment="1">
      <alignment horizontal="center" vertical="center"/>
    </xf>
    <xf numFmtId="0" fontId="32" fillId="0" borderId="0" xfId="24" applyFont="1" applyFill="1" applyBorder="1" applyAlignment="1" applyProtection="1">
      <alignment/>
      <protection/>
    </xf>
    <xf numFmtId="0" fontId="4" fillId="8" borderId="20" xfId="26" applyFont="1" applyFill="1" applyBorder="1" applyAlignment="1">
      <alignment horizontal="left" wrapText="1"/>
      <protection/>
    </xf>
    <xf numFmtId="165" fontId="4" fillId="8" borderId="48" xfId="26" applyNumberFormat="1" applyFont="1" applyFill="1" applyBorder="1" applyAlignment="1">
      <alignment horizontal="center"/>
      <protection/>
    </xf>
    <xf numFmtId="165" fontId="4" fillId="8" borderId="15" xfId="26" applyNumberFormat="1" applyFont="1" applyFill="1" applyBorder="1" applyAlignment="1">
      <alignment horizontal="center"/>
      <protection/>
    </xf>
    <xf numFmtId="165" fontId="4" fillId="8" borderId="16" xfId="26" applyNumberFormat="1" applyFont="1" applyFill="1" applyBorder="1" applyAlignment="1">
      <alignment horizontal="center"/>
      <protection/>
    </xf>
    <xf numFmtId="9" fontId="4" fillId="7" borderId="1" xfId="26" applyNumberFormat="1" applyFont="1" applyFill="1" applyBorder="1" applyAlignment="1">
      <alignment horizontal="center"/>
      <protection/>
    </xf>
    <xf numFmtId="0" fontId="4" fillId="0" borderId="20" xfId="26" applyFont="1" applyFill="1" applyBorder="1" applyAlignment="1">
      <alignment horizontal="left"/>
      <protection/>
    </xf>
    <xf numFmtId="0" fontId="4" fillId="7" borderId="1" xfId="26" applyFont="1" applyFill="1" applyBorder="1" applyAlignment="1">
      <alignment horizontal="center"/>
      <protection/>
    </xf>
    <xf numFmtId="0" fontId="4" fillId="0" borderId="19" xfId="26" applyFont="1" applyFill="1" applyBorder="1" applyAlignment="1">
      <alignment horizontal="left"/>
      <protection/>
    </xf>
    <xf numFmtId="1" fontId="4" fillId="0" borderId="2" xfId="26" applyNumberFormat="1" applyFont="1" applyFill="1" applyBorder="1" applyAlignment="1">
      <alignment horizontal="center"/>
      <protection/>
    </xf>
    <xf numFmtId="1" fontId="4" fillId="0" borderId="17" xfId="26" applyNumberFormat="1" applyFont="1" applyFill="1" applyBorder="1" applyAlignment="1">
      <alignment horizontal="center"/>
      <protection/>
    </xf>
    <xf numFmtId="1" fontId="4" fillId="0" borderId="14" xfId="26" applyNumberFormat="1" applyFont="1" applyFill="1" applyBorder="1" applyAlignment="1">
      <alignment horizontal="center"/>
      <protection/>
    </xf>
    <xf numFmtId="0" fontId="4" fillId="8" borderId="20" xfId="27" applyFont="1" applyFill="1" applyBorder="1">
      <alignment vertical="center"/>
      <protection/>
    </xf>
    <xf numFmtId="0" fontId="4" fillId="7" borderId="1" xfId="27" applyFont="1" applyFill="1" applyBorder="1">
      <alignment vertical="center"/>
      <protection/>
    </xf>
    <xf numFmtId="0" fontId="4" fillId="7" borderId="19" xfId="27" applyFont="1" applyFill="1" applyBorder="1">
      <alignment vertical="center"/>
      <protection/>
    </xf>
    <xf numFmtId="0" fontId="4" fillId="7" borderId="20" xfId="27" applyFont="1" applyFill="1" applyBorder="1">
      <alignment vertical="center"/>
      <protection/>
    </xf>
    <xf numFmtId="9" fontId="4" fillId="7" borderId="1" xfId="29" applyFont="1" applyFill="1" applyBorder="1" applyAlignment="1">
      <alignment vertical="center"/>
    </xf>
    <xf numFmtId="171" fontId="4" fillId="7" borderId="19" xfId="18" applyNumberFormat="1" applyFont="1" applyFill="1" applyBorder="1" applyAlignment="1">
      <alignment vertical="center"/>
    </xf>
    <xf numFmtId="164" fontId="4" fillId="7" borderId="19" xfId="27" applyNumberFormat="1" applyFont="1" applyFill="1" applyBorder="1">
      <alignment vertical="center"/>
      <protection/>
    </xf>
    <xf numFmtId="0" fontId="4" fillId="0" borderId="0" xfId="27" applyFont="1" applyFill="1" applyBorder="1" applyAlignment="1">
      <alignment horizontal="center" vertical="center"/>
      <protection/>
    </xf>
    <xf numFmtId="0" fontId="4" fillId="7" borderId="1" xfId="27" applyFont="1" applyFill="1" applyBorder="1" applyAlignment="1">
      <alignment horizontal="center" vertical="center" wrapText="1"/>
      <protection/>
    </xf>
    <xf numFmtId="0" fontId="4" fillId="7" borderId="19" xfId="27" applyNumberFormat="1" applyFont="1" applyFill="1" applyBorder="1" applyAlignment="1">
      <alignment horizontal="center" vertical="center" wrapText="1"/>
      <protection/>
    </xf>
    <xf numFmtId="0" fontId="4" fillId="7" borderId="37" xfId="29" applyNumberFormat="1" applyFont="1" applyFill="1" applyBorder="1" applyAlignment="1">
      <alignment horizontal="center" vertical="center"/>
    </xf>
    <xf numFmtId="0" fontId="4" fillId="7" borderId="19" xfId="27" applyFont="1" applyFill="1" applyBorder="1" applyAlignment="1">
      <alignment horizontal="center" vertical="center" wrapText="1"/>
      <protection/>
    </xf>
    <xf numFmtId="0" fontId="4" fillId="7" borderId="38" xfId="29" applyNumberFormat="1" applyFont="1" applyFill="1" applyBorder="1" applyAlignment="1">
      <alignment horizontal="center" vertical="center"/>
    </xf>
    <xf numFmtId="0" fontId="4" fillId="0" borderId="0" xfId="27" applyFont="1" applyFill="1" applyBorder="1">
      <alignment vertical="center"/>
      <protection/>
    </xf>
    <xf numFmtId="0" fontId="4" fillId="7" borderId="37" xfId="27" applyFont="1" applyFill="1" applyBorder="1" applyAlignment="1">
      <alignment horizontal="center" vertical="center" wrapText="1"/>
      <protection/>
    </xf>
    <xf numFmtId="0" fontId="4" fillId="3" borderId="38" xfId="27" applyFont="1" applyFill="1" applyBorder="1" applyAlignment="1">
      <alignment horizontal="center" vertical="center"/>
      <protection/>
    </xf>
    <xf numFmtId="0" fontId="4" fillId="3" borderId="0" xfId="27" applyFont="1" applyFill="1" applyBorder="1" applyAlignment="1">
      <alignment horizontal="center" vertical="center"/>
      <protection/>
    </xf>
    <xf numFmtId="0" fontId="4" fillId="7" borderId="38" xfId="27" applyFont="1" applyFill="1" applyBorder="1" applyAlignment="1">
      <alignment horizontal="center" vertical="center" wrapText="1"/>
      <protection/>
    </xf>
    <xf numFmtId="0" fontId="4" fillId="9" borderId="29" xfId="27" applyNumberFormat="1" applyFont="1" applyFill="1" applyBorder="1" applyAlignment="1">
      <alignment horizontal="center" vertical="center" wrapText="1"/>
      <protection/>
    </xf>
    <xf numFmtId="0" fontId="4" fillId="3" borderId="19" xfId="27" applyNumberFormat="1" applyFont="1" applyFill="1" applyBorder="1" applyAlignment="1">
      <alignment horizontal="center" vertical="center" wrapText="1"/>
      <protection/>
    </xf>
    <xf numFmtId="1" fontId="4" fillId="3" borderId="0" xfId="20" applyNumberFormat="1" applyFont="1" applyFill="1" applyBorder="1" applyAlignment="1">
      <alignment horizontal="center" vertical="center"/>
    </xf>
    <xf numFmtId="1" fontId="4" fillId="3" borderId="27" xfId="20" applyNumberFormat="1" applyFont="1" applyFill="1" applyBorder="1" applyAlignment="1">
      <alignment horizontal="center" vertical="center"/>
    </xf>
    <xf numFmtId="0" fontId="4" fillId="7" borderId="0" xfId="29" applyNumberFormat="1" applyFont="1" applyFill="1" applyBorder="1" applyAlignment="1">
      <alignment horizontal="center" vertical="center"/>
    </xf>
    <xf numFmtId="0" fontId="4" fillId="7" borderId="27" xfId="29" applyNumberFormat="1" applyFont="1" applyFill="1" applyBorder="1" applyAlignment="1">
      <alignment horizontal="center" vertical="center"/>
    </xf>
    <xf numFmtId="167" fontId="4" fillId="3" borderId="0" xfId="20" applyNumberFormat="1" applyFont="1" applyFill="1" applyBorder="1" applyAlignment="1">
      <alignment horizontal="center" vertical="center"/>
    </xf>
    <xf numFmtId="167" fontId="4" fillId="3" borderId="27" xfId="20" applyNumberFormat="1" applyFont="1" applyFill="1" applyBorder="1" applyAlignment="1">
      <alignment horizontal="center" vertical="center"/>
    </xf>
    <xf numFmtId="164" fontId="4" fillId="7" borderId="0" xfId="20" applyFont="1" applyFill="1" applyBorder="1" applyAlignment="1">
      <alignment horizontal="center" vertical="center"/>
    </xf>
    <xf numFmtId="167" fontId="4" fillId="7" borderId="0" xfId="20" applyNumberFormat="1" applyFont="1" applyFill="1" applyBorder="1" applyAlignment="1">
      <alignment horizontal="center" vertical="center"/>
    </xf>
    <xf numFmtId="167" fontId="4" fillId="7" borderId="27" xfId="20" applyNumberFormat="1" applyFont="1" applyFill="1" applyBorder="1" applyAlignment="1">
      <alignment horizontal="center" vertical="center"/>
    </xf>
    <xf numFmtId="0" fontId="7" fillId="9" borderId="6" xfId="27" applyNumberFormat="1" applyFont="1" applyFill="1" applyBorder="1" applyAlignment="1">
      <alignment horizontal="center" vertical="center" wrapText="1"/>
      <protection/>
    </xf>
    <xf numFmtId="0" fontId="4" fillId="3" borderId="32" xfId="27" applyFont="1" applyFill="1" applyBorder="1" applyAlignment="1">
      <alignment horizontal="center" vertical="center"/>
      <protection/>
    </xf>
    <xf numFmtId="0" fontId="4" fillId="3" borderId="33" xfId="27" applyFont="1" applyFill="1" applyBorder="1" applyAlignment="1">
      <alignment horizontal="center" vertical="center"/>
      <protection/>
    </xf>
    <xf numFmtId="0" fontId="4" fillId="3" borderId="7" xfId="27" applyFont="1" applyFill="1" applyBorder="1" applyAlignment="1">
      <alignment horizontal="center" vertical="center"/>
      <protection/>
    </xf>
    <xf numFmtId="0" fontId="4" fillId="8" borderId="1" xfId="27" applyFont="1" applyFill="1" applyBorder="1" applyAlignment="1">
      <alignment horizontal="center" vertical="center"/>
      <protection/>
    </xf>
    <xf numFmtId="168" fontId="4" fillId="8" borderId="37" xfId="18" applyNumberFormat="1" applyFont="1" applyFill="1" applyBorder="1" applyAlignment="1">
      <alignment vertical="center"/>
    </xf>
    <xf numFmtId="168" fontId="4" fillId="8" borderId="25" xfId="18" applyNumberFormat="1" applyFont="1" applyFill="1" applyBorder="1" applyAlignment="1">
      <alignment vertical="center"/>
    </xf>
    <xf numFmtId="168" fontId="4" fillId="8" borderId="26" xfId="18" applyNumberFormat="1" applyFont="1" applyFill="1" applyBorder="1" applyAlignment="1">
      <alignment vertical="center"/>
    </xf>
    <xf numFmtId="0" fontId="4" fillId="9" borderId="19" xfId="27" applyFont="1" applyFill="1" applyBorder="1" applyAlignment="1">
      <alignment horizontal="center" vertical="center"/>
      <protection/>
    </xf>
    <xf numFmtId="168" fontId="4" fillId="9" borderId="38" xfId="18" applyNumberFormat="1" applyFont="1" applyFill="1" applyBorder="1" applyAlignment="1">
      <alignment vertical="center"/>
    </xf>
    <xf numFmtId="168" fontId="4" fillId="9" borderId="0" xfId="18" applyNumberFormat="1" applyFont="1" applyFill="1" applyBorder="1" applyAlignment="1">
      <alignment vertical="center"/>
    </xf>
    <xf numFmtId="168" fontId="4" fillId="9" borderId="27" xfId="18" applyNumberFormat="1" applyFont="1" applyFill="1" applyBorder="1" applyAlignment="1">
      <alignment vertical="center"/>
    </xf>
    <xf numFmtId="0" fontId="4" fillId="3" borderId="32" xfId="27" applyFont="1" applyFill="1" applyBorder="1" applyAlignment="1">
      <alignment horizontal="center" vertical="center"/>
      <protection/>
    </xf>
    <xf numFmtId="0" fontId="4" fillId="3" borderId="33" xfId="27" applyFont="1" applyFill="1" applyBorder="1" applyAlignment="1">
      <alignment horizontal="center" vertical="center"/>
      <protection/>
    </xf>
    <xf numFmtId="0" fontId="4" fillId="3" borderId="7" xfId="27" applyFont="1" applyFill="1" applyBorder="1" applyAlignment="1">
      <alignment horizontal="center" vertical="center"/>
      <protection/>
    </xf>
    <xf numFmtId="0" fontId="16" fillId="7" borderId="19" xfId="0" applyFont="1" applyFill="1" applyBorder="1" applyAlignment="1">
      <alignment/>
    </xf>
    <xf numFmtId="0" fontId="16" fillId="7" borderId="38" xfId="0" applyFont="1" applyFill="1" applyBorder="1" applyAlignment="1">
      <alignment/>
    </xf>
    <xf numFmtId="0" fontId="16" fillId="7" borderId="19" xfId="0" applyFont="1" applyFill="1" applyBorder="1" applyAlignment="1">
      <alignment horizontal="left" wrapText="1"/>
    </xf>
    <xf numFmtId="0" fontId="16" fillId="13" borderId="20" xfId="0" applyFont="1" applyFill="1" applyBorder="1" applyAlignment="1">
      <alignment horizontal="left" vertical="center" wrapText="1"/>
    </xf>
    <xf numFmtId="167" fontId="16" fillId="13" borderId="29" xfId="0" applyNumberFormat="1" applyFont="1" applyFill="1" applyBorder="1" applyAlignment="1">
      <alignment/>
    </xf>
    <xf numFmtId="167" fontId="16" fillId="13" borderId="30" xfId="0" applyNumberFormat="1" applyFont="1" applyFill="1" applyBorder="1" applyAlignment="1">
      <alignment/>
    </xf>
    <xf numFmtId="167" fontId="16" fillId="13" borderId="31" xfId="0" applyNumberFormat="1" applyFont="1" applyFill="1" applyBorder="1" applyAlignment="1">
      <alignment/>
    </xf>
    <xf numFmtId="0" fontId="16" fillId="0" borderId="37" xfId="0" applyFont="1" applyFill="1" applyBorder="1" applyAlignment="1">
      <alignment horizontal="left" vertical="center" wrapText="1"/>
    </xf>
    <xf numFmtId="0" fontId="16" fillId="7" borderId="38" xfId="0" applyFont="1" applyFill="1" applyBorder="1" applyAlignment="1">
      <alignment horizontal="left" vertical="center" wrapText="1"/>
    </xf>
    <xf numFmtId="0" fontId="16" fillId="13" borderId="29" xfId="0" applyFont="1" applyFill="1" applyBorder="1" applyAlignment="1">
      <alignment horizontal="left" vertical="center" wrapText="1"/>
    </xf>
    <xf numFmtId="0" fontId="4" fillId="3" borderId="37" xfId="27" applyFont="1" applyFill="1" applyBorder="1" applyAlignment="1">
      <alignment horizontal="center" vertical="center"/>
      <protection/>
    </xf>
    <xf numFmtId="0" fontId="4" fillId="3" borderId="25" xfId="27" applyFont="1" applyFill="1" applyBorder="1" applyAlignment="1">
      <alignment horizontal="center" vertical="center"/>
      <protection/>
    </xf>
    <xf numFmtId="0" fontId="4" fillId="3" borderId="26" xfId="27" applyFont="1" applyFill="1" applyBorder="1" applyAlignment="1">
      <alignment horizontal="center" vertical="center"/>
      <protection/>
    </xf>
    <xf numFmtId="0" fontId="30" fillId="13" borderId="0" xfId="0" applyFont="1" applyFill="1" applyAlignment="1">
      <alignment vertical="center" wrapText="1"/>
    </xf>
    <xf numFmtId="167" fontId="30" fillId="13" borderId="0" xfId="0" applyNumberFormat="1" applyFont="1" applyFill="1" applyAlignment="1">
      <alignment/>
    </xf>
    <xf numFmtId="0" fontId="4" fillId="3" borderId="0" xfId="27" applyFont="1" applyFill="1" applyAlignment="1">
      <alignment/>
      <protection/>
    </xf>
    <xf numFmtId="0" fontId="7" fillId="13" borderId="20" xfId="27" applyFont="1" applyFill="1" applyBorder="1" applyAlignment="1">
      <alignment vertical="center"/>
      <protection/>
    </xf>
    <xf numFmtId="2" fontId="7" fillId="13" borderId="30" xfId="27" applyNumberFormat="1" applyFont="1" applyFill="1" applyBorder="1">
      <alignment vertical="center"/>
      <protection/>
    </xf>
    <xf numFmtId="2" fontId="7" fillId="13" borderId="31" xfId="27" applyNumberFormat="1" applyFont="1" applyFill="1" applyBorder="1">
      <alignment vertical="center"/>
      <protection/>
    </xf>
    <xf numFmtId="0" fontId="4" fillId="3" borderId="0" xfId="27" applyFont="1" applyFill="1" applyAlignment="1">
      <alignment horizontal="center"/>
      <protection/>
    </xf>
    <xf numFmtId="0" fontId="14" fillId="3" borderId="0" xfId="0" applyFont="1" applyFill="1" applyAlignment="1">
      <alignment horizontal="left" wrapText="1"/>
    </xf>
    <xf numFmtId="0" fontId="14" fillId="3" borderId="0" xfId="0" applyFont="1" applyFill="1" applyAlignment="1">
      <alignment horizontal="left"/>
    </xf>
    <xf numFmtId="0" fontId="33" fillId="3" borderId="0" xfId="0" applyFont="1" applyFill="1" applyAlignment="1">
      <alignment horizontal="left"/>
    </xf>
    <xf numFmtId="0" fontId="14" fillId="3" borderId="0" xfId="0" applyFont="1" applyFill="1" applyAlignment="1">
      <alignment horizontal="left" wrapText="1"/>
    </xf>
    <xf numFmtId="0" fontId="4" fillId="3" borderId="0" xfId="27" applyFont="1" applyFill="1">
      <alignment vertical="center"/>
      <protection/>
    </xf>
    <xf numFmtId="0" fontId="4" fillId="3" borderId="0" xfId="27" applyFont="1" applyFill="1" applyAlignment="1">
      <alignment vertical="center" wrapText="1"/>
      <protection/>
    </xf>
    <xf numFmtId="0" fontId="0" fillId="3" borderId="0" xfId="0" applyFill="1" applyAlignment="1">
      <alignment vertical="center" wrapText="1"/>
    </xf>
    <xf numFmtId="0" fontId="22" fillId="3" borderId="0" xfId="27" applyFont="1" applyFill="1" applyAlignment="1">
      <alignment horizontal="center" vertical="center"/>
      <protection/>
    </xf>
    <xf numFmtId="0" fontId="4" fillId="3" borderId="0" xfId="27" applyFont="1" applyFill="1" applyBorder="1">
      <alignment vertical="center"/>
      <protection/>
    </xf>
    <xf numFmtId="0" fontId="4" fillId="3" borderId="0" xfId="27" applyFont="1" applyFill="1">
      <alignment vertical="center"/>
      <protection/>
    </xf>
    <xf numFmtId="9" fontId="4" fillId="3" borderId="0" xfId="29" applyFont="1" applyFill="1" applyBorder="1" applyAlignment="1">
      <alignment horizontal="center" vertical="center"/>
    </xf>
    <xf numFmtId="9" fontId="4" fillId="3" borderId="0" xfId="29" applyFont="1" applyFill="1" applyBorder="1" applyAlignment="1">
      <alignment horizontal="center" vertical="center"/>
    </xf>
    <xf numFmtId="165" fontId="4" fillId="3" borderId="13" xfId="18" applyFont="1" applyFill="1" applyBorder="1" applyAlignment="1">
      <alignment horizontal="center" vertical="center"/>
    </xf>
    <xf numFmtId="165" fontId="4" fillId="3" borderId="14" xfId="18" applyFont="1" applyFill="1" applyBorder="1" applyAlignment="1">
      <alignment horizontal="center" vertical="center"/>
    </xf>
    <xf numFmtId="165" fontId="4" fillId="3" borderId="4" xfId="18" applyFont="1" applyFill="1" applyBorder="1" applyAlignment="1">
      <alignment horizontal="center" vertical="center"/>
    </xf>
    <xf numFmtId="165" fontId="4" fillId="3" borderId="47" xfId="18" applyFont="1" applyFill="1" applyBorder="1" applyAlignment="1">
      <alignment horizontal="center" vertical="center"/>
    </xf>
    <xf numFmtId="0" fontId="7" fillId="3" borderId="0" xfId="27" applyFont="1" applyFill="1">
      <alignment vertical="center"/>
      <protection/>
    </xf>
    <xf numFmtId="0" fontId="4" fillId="3" borderId="0" xfId="27" applyFont="1" applyFill="1" applyBorder="1" applyAlignment="1">
      <alignment vertical="center" wrapText="1"/>
      <protection/>
    </xf>
    <xf numFmtId="3" fontId="4" fillId="3" borderId="0" xfId="27" applyNumberFormat="1" applyFont="1" applyFill="1" applyBorder="1" applyAlignment="1">
      <alignment horizontal="center" vertical="center"/>
      <protection/>
    </xf>
    <xf numFmtId="0" fontId="7" fillId="3" borderId="0" xfId="27" applyFont="1" applyFill="1" applyBorder="1" applyAlignment="1">
      <alignment horizontal="left" vertical="center" wrapText="1"/>
      <protection/>
    </xf>
    <xf numFmtId="9" fontId="4" fillId="3" borderId="0" xfId="29" applyFont="1" applyFill="1" applyBorder="1" applyAlignment="1">
      <alignment horizontal="center"/>
    </xf>
    <xf numFmtId="0" fontId="4" fillId="3" borderId="1" xfId="27" applyFont="1" applyFill="1" applyBorder="1" applyAlignment="1">
      <alignment horizontal="left" vertical="center"/>
      <protection/>
    </xf>
    <xf numFmtId="165" fontId="4" fillId="3" borderId="46" xfId="18" applyFont="1" applyFill="1" applyBorder="1" applyAlignment="1">
      <alignment horizontal="center" vertical="center"/>
    </xf>
    <xf numFmtId="0" fontId="4" fillId="3" borderId="19" xfId="27" applyFont="1" applyFill="1" applyBorder="1" applyAlignment="1">
      <alignment horizontal="left" vertical="center"/>
      <protection/>
    </xf>
    <xf numFmtId="165" fontId="4" fillId="3" borderId="28" xfId="18" applyFont="1" applyFill="1" applyBorder="1" applyAlignment="1">
      <alignment horizontal="center" vertical="center"/>
    </xf>
    <xf numFmtId="0" fontId="7" fillId="3" borderId="0" xfId="26" applyFont="1" applyFill="1" applyBorder="1" applyAlignment="1">
      <alignment horizontal="left"/>
      <protection/>
    </xf>
    <xf numFmtId="9" fontId="4" fillId="3" borderId="0" xfId="26" applyNumberFormat="1" applyFont="1" applyFill="1" applyBorder="1" applyAlignment="1">
      <alignment horizontal="center"/>
      <protection/>
    </xf>
    <xf numFmtId="9" fontId="4" fillId="14" borderId="0" xfId="26" applyNumberFormat="1" applyFont="1" applyFill="1" applyBorder="1" applyAlignment="1">
      <alignment horizontal="center"/>
      <protection/>
    </xf>
    <xf numFmtId="0" fontId="4" fillId="3" borderId="33" xfId="26" applyFont="1" applyFill="1" applyBorder="1" applyAlignment="1">
      <alignment horizontal="left"/>
      <protection/>
    </xf>
    <xf numFmtId="170" fontId="4" fillId="3" borderId="33" xfId="18" applyNumberFormat="1" applyFont="1" applyFill="1" applyBorder="1" applyAlignment="1">
      <alignment horizontal="center"/>
    </xf>
    <xf numFmtId="0" fontId="4" fillId="14" borderId="0" xfId="27" applyFont="1" applyFill="1">
      <alignment vertical="center"/>
      <protection/>
    </xf>
    <xf numFmtId="165" fontId="4" fillId="3" borderId="0" xfId="18" applyFont="1" applyFill="1" applyBorder="1" applyAlignment="1">
      <alignment vertical="center"/>
    </xf>
    <xf numFmtId="0" fontId="4" fillId="3" borderId="25" xfId="27" applyFont="1" applyFill="1" applyBorder="1">
      <alignment vertical="center"/>
      <protection/>
    </xf>
    <xf numFmtId="0" fontId="4" fillId="3" borderId="26" xfId="27" applyFont="1" applyFill="1" applyBorder="1">
      <alignment vertical="center"/>
      <protection/>
    </xf>
    <xf numFmtId="0" fontId="4" fillId="3" borderId="27" xfId="27" applyFont="1" applyFill="1" applyBorder="1">
      <alignment vertical="center"/>
      <protection/>
    </xf>
    <xf numFmtId="169" fontId="4" fillId="3" borderId="0" xfId="27" applyNumberFormat="1" applyFont="1" applyFill="1" applyBorder="1">
      <alignment vertical="center"/>
      <protection/>
    </xf>
    <xf numFmtId="169" fontId="4" fillId="3" borderId="27" xfId="27" applyNumberFormat="1" applyFont="1" applyFill="1" applyBorder="1">
      <alignment vertical="center"/>
      <protection/>
    </xf>
    <xf numFmtId="0" fontId="4" fillId="3" borderId="19" xfId="27" applyFont="1" applyFill="1" applyBorder="1">
      <alignment vertical="center"/>
      <protection/>
    </xf>
    <xf numFmtId="0" fontId="4" fillId="3" borderId="38" xfId="27" applyFont="1" applyFill="1" applyBorder="1">
      <alignment vertical="center"/>
      <protection/>
    </xf>
    <xf numFmtId="169" fontId="4" fillId="3" borderId="38" xfId="27" applyNumberFormat="1" applyFont="1" applyFill="1" applyBorder="1">
      <alignment vertical="center"/>
      <protection/>
    </xf>
    <xf numFmtId="168" fontId="4" fillId="3" borderId="0" xfId="27" applyNumberFormat="1" applyFont="1" applyFill="1" applyBorder="1">
      <alignment vertical="center"/>
      <protection/>
    </xf>
    <xf numFmtId="0" fontId="7" fillId="3" borderId="0" xfId="27" applyFont="1" applyFill="1" applyBorder="1">
      <alignment vertical="center"/>
      <protection/>
    </xf>
    <xf numFmtId="168" fontId="7" fillId="3" borderId="0" xfId="27" applyNumberFormat="1" applyFont="1" applyFill="1" applyBorder="1">
      <alignment vertical="center"/>
      <protection/>
    </xf>
    <xf numFmtId="0" fontId="22" fillId="3" borderId="0" xfId="27" applyFont="1" applyFill="1" applyBorder="1" applyAlignment="1">
      <alignment horizontal="center" vertical="center" wrapText="1"/>
      <protection/>
    </xf>
    <xf numFmtId="0" fontId="4" fillId="3" borderId="0" xfId="27" applyNumberFormat="1" applyFont="1" applyFill="1">
      <alignment vertical="center"/>
      <protection/>
    </xf>
    <xf numFmtId="0" fontId="4" fillId="3" borderId="0" xfId="27" applyNumberFormat="1" applyFont="1" applyFill="1">
      <alignment vertical="center"/>
      <protection/>
    </xf>
    <xf numFmtId="0" fontId="4" fillId="3" borderId="38" xfId="29" applyNumberFormat="1" applyFont="1" applyFill="1" applyBorder="1" applyAlignment="1">
      <alignment horizontal="center" vertical="center"/>
    </xf>
    <xf numFmtId="0" fontId="4" fillId="3" borderId="0" xfId="29" applyNumberFormat="1" applyFont="1" applyFill="1" applyBorder="1" applyAlignment="1">
      <alignment horizontal="center" vertical="center"/>
    </xf>
    <xf numFmtId="0" fontId="4" fillId="3" borderId="29" xfId="29" applyNumberFormat="1" applyFont="1" applyFill="1" applyBorder="1" applyAlignment="1">
      <alignment horizontal="center" vertical="center"/>
    </xf>
    <xf numFmtId="0" fontId="4" fillId="3" borderId="30" xfId="29" applyNumberFormat="1" applyFont="1" applyFill="1" applyBorder="1" applyAlignment="1">
      <alignment horizontal="center" vertical="center"/>
    </xf>
    <xf numFmtId="0" fontId="7" fillId="3" borderId="0" xfId="27" applyNumberFormat="1" applyFont="1" applyFill="1" applyBorder="1" applyAlignment="1">
      <alignment horizontal="left" vertical="center" wrapText="1"/>
      <protection/>
    </xf>
    <xf numFmtId="0" fontId="4" fillId="3" borderId="25" xfId="27" applyNumberFormat="1" applyFont="1" applyFill="1" applyBorder="1" applyAlignment="1">
      <alignment horizontal="center" vertical="center" wrapText="1"/>
      <protection/>
    </xf>
    <xf numFmtId="164" fontId="4" fillId="3" borderId="33" xfId="20" applyFont="1" applyFill="1" applyBorder="1" applyAlignment="1">
      <alignment horizontal="center" vertical="center"/>
    </xf>
    <xf numFmtId="0" fontId="4" fillId="3" borderId="30" xfId="27" applyFont="1" applyFill="1" applyBorder="1" applyAlignment="1">
      <alignment horizontal="center" vertical="center"/>
      <protection/>
    </xf>
    <xf numFmtId="0" fontId="7" fillId="3" borderId="0" xfId="27" applyNumberFormat="1" applyFont="1" applyFill="1" applyBorder="1" applyAlignment="1">
      <alignment horizontal="center" vertical="center" wrapText="1"/>
      <protection/>
    </xf>
    <xf numFmtId="164" fontId="7" fillId="3" borderId="0" xfId="27" applyNumberFormat="1" applyFont="1" applyFill="1" applyBorder="1">
      <alignment vertical="center"/>
      <protection/>
    </xf>
    <xf numFmtId="0" fontId="7" fillId="3" borderId="0" xfId="27" applyNumberFormat="1" applyFont="1" applyFill="1" applyBorder="1" applyAlignment="1">
      <alignment horizontal="center" vertical="center" wrapText="1"/>
      <protection/>
    </xf>
    <xf numFmtId="164" fontId="7" fillId="3" borderId="0" xfId="27" applyNumberFormat="1" applyFont="1" applyFill="1" applyBorder="1">
      <alignment vertical="center"/>
      <protection/>
    </xf>
    <xf numFmtId="0" fontId="7" fillId="3" borderId="20" xfId="27" applyFont="1" applyFill="1" applyBorder="1" applyAlignment="1">
      <alignment horizontal="center" vertical="center"/>
      <protection/>
    </xf>
    <xf numFmtId="168" fontId="7" fillId="3" borderId="29" xfId="18" applyNumberFormat="1" applyFont="1" applyFill="1" applyBorder="1" applyAlignment="1">
      <alignment vertical="center"/>
    </xf>
    <xf numFmtId="168" fontId="7" fillId="3" borderId="30" xfId="18" applyNumberFormat="1" applyFont="1" applyFill="1" applyBorder="1" applyAlignment="1">
      <alignment vertical="center"/>
    </xf>
    <xf numFmtId="168" fontId="7" fillId="3" borderId="31" xfId="18" applyNumberFormat="1" applyFont="1" applyFill="1" applyBorder="1" applyAlignment="1">
      <alignment vertical="center"/>
    </xf>
    <xf numFmtId="0" fontId="4" fillId="3" borderId="19" xfId="28" applyFont="1" applyFill="1" applyBorder="1" applyAlignment="1">
      <alignment horizontal="center" vertical="center"/>
      <protection/>
    </xf>
    <xf numFmtId="168" fontId="4" fillId="3" borderId="38" xfId="18" applyNumberFormat="1" applyFont="1" applyFill="1" applyBorder="1" applyAlignment="1">
      <alignment vertical="center"/>
    </xf>
    <xf numFmtId="168" fontId="4" fillId="3" borderId="0" xfId="18" applyNumberFormat="1" applyFont="1" applyFill="1" applyBorder="1" applyAlignment="1">
      <alignment vertical="center"/>
    </xf>
    <xf numFmtId="168" fontId="4" fillId="3" borderId="27" xfId="18" applyNumberFormat="1" applyFont="1" applyFill="1" applyBorder="1" applyAlignment="1">
      <alignment vertical="center"/>
    </xf>
    <xf numFmtId="0" fontId="4" fillId="3" borderId="38" xfId="18" applyNumberFormat="1" applyFont="1" applyFill="1" applyBorder="1" applyAlignment="1">
      <alignment vertical="center"/>
    </xf>
    <xf numFmtId="4" fontId="4" fillId="3" borderId="0" xfId="18" applyNumberFormat="1" applyFont="1" applyFill="1" applyBorder="1" applyAlignment="1">
      <alignment vertical="center"/>
    </xf>
    <xf numFmtId="0" fontId="4" fillId="3" borderId="20" xfId="28" applyFont="1" applyFill="1" applyBorder="1" applyAlignment="1">
      <alignment horizontal="center" vertical="center"/>
      <protection/>
    </xf>
    <xf numFmtId="168" fontId="4" fillId="3" borderId="29" xfId="18" applyNumberFormat="1" applyFont="1" applyFill="1" applyBorder="1" applyAlignment="1">
      <alignment vertical="center"/>
    </xf>
    <xf numFmtId="168" fontId="4" fillId="3" borderId="30" xfId="18" applyNumberFormat="1" applyFont="1" applyFill="1" applyBorder="1" applyAlignment="1">
      <alignment vertical="center"/>
    </xf>
    <xf numFmtId="168" fontId="4" fillId="3" borderId="31" xfId="18" applyNumberFormat="1" applyFont="1" applyFill="1" applyBorder="1" applyAlignment="1">
      <alignment vertical="center"/>
    </xf>
    <xf numFmtId="0" fontId="4" fillId="3" borderId="0" xfId="28" applyFont="1" applyFill="1" applyBorder="1" applyAlignment="1">
      <alignment horizontal="center" vertical="center"/>
      <protection/>
    </xf>
    <xf numFmtId="0" fontId="4" fillId="3" borderId="0" xfId="28" applyFont="1" applyFill="1" applyBorder="1">
      <alignment vertical="center"/>
      <protection/>
    </xf>
    <xf numFmtId="168" fontId="4" fillId="3" borderId="0" xfId="28" applyNumberFormat="1" applyFont="1" applyFill="1" applyBorder="1">
      <alignment vertical="center"/>
      <protection/>
    </xf>
    <xf numFmtId="0" fontId="22" fillId="3" borderId="0" xfId="27" applyFont="1" applyFill="1">
      <alignment vertical="center"/>
      <protection/>
    </xf>
    <xf numFmtId="0" fontId="16" fillId="3" borderId="6" xfId="0" applyFont="1" applyFill="1" applyBorder="1" applyAlignment="1">
      <alignment horizontal="left" wrapText="1"/>
    </xf>
    <xf numFmtId="0" fontId="4" fillId="3" borderId="37" xfId="27" applyFont="1" applyFill="1" applyBorder="1">
      <alignment vertical="center"/>
      <protection/>
    </xf>
    <xf numFmtId="0" fontId="4" fillId="3" borderId="0" xfId="27" applyFont="1" applyFill="1" applyAlignment="1">
      <alignment horizontal="left" vertical="center" wrapText="1"/>
      <protection/>
    </xf>
    <xf numFmtId="0" fontId="16" fillId="3" borderId="37" xfId="0" applyFont="1" applyFill="1" applyBorder="1" applyAlignment="1">
      <alignment horizontal="right" vertical="center"/>
    </xf>
    <xf numFmtId="0" fontId="4" fillId="3" borderId="25" xfId="27" applyFont="1" applyFill="1" applyBorder="1" applyAlignment="1">
      <alignment horizontal="right" vertical="center"/>
      <protection/>
    </xf>
    <xf numFmtId="0" fontId="4" fillId="3" borderId="26" xfId="27" applyFont="1" applyFill="1" applyBorder="1" applyAlignment="1">
      <alignment horizontal="right" vertical="center"/>
      <protection/>
    </xf>
    <xf numFmtId="0" fontId="16" fillId="3" borderId="38" xfId="0" applyFont="1" applyFill="1" applyBorder="1" applyAlignment="1">
      <alignment horizontal="left" vertical="center" wrapText="1"/>
    </xf>
    <xf numFmtId="0" fontId="16" fillId="3" borderId="38" xfId="0" applyFont="1" applyFill="1" applyBorder="1" applyAlignment="1">
      <alignment/>
    </xf>
    <xf numFmtId="0" fontId="7" fillId="3" borderId="0" xfId="27" applyFont="1" applyFill="1" applyAlignment="1">
      <alignment horizontal="left" vertical="center" wrapText="1"/>
      <protection/>
    </xf>
    <xf numFmtId="0" fontId="16" fillId="3" borderId="37" xfId="0" applyFont="1" applyFill="1" applyBorder="1" applyAlignment="1">
      <alignment horizontal="left" vertical="center" wrapText="1"/>
    </xf>
    <xf numFmtId="0" fontId="16" fillId="3" borderId="37" xfId="0" applyFont="1" applyFill="1" applyBorder="1" applyAlignment="1">
      <alignment/>
    </xf>
    <xf numFmtId="0" fontId="16" fillId="3" borderId="25" xfId="0" applyFont="1" applyFill="1" applyBorder="1" applyAlignment="1">
      <alignment/>
    </xf>
    <xf numFmtId="0" fontId="16" fillId="3" borderId="26" xfId="0" applyFont="1" applyFill="1" applyBorder="1" applyAlignment="1">
      <alignment/>
    </xf>
    <xf numFmtId="0" fontId="4" fillId="3" borderId="0" xfId="27" applyFont="1" applyFill="1" applyAlignment="1">
      <alignment vertical="center"/>
      <protection/>
    </xf>
    <xf numFmtId="167" fontId="4" fillId="3" borderId="0" xfId="27" applyNumberFormat="1" applyFont="1" applyFill="1">
      <alignment vertical="center"/>
      <protection/>
    </xf>
    <xf numFmtId="0" fontId="7" fillId="3" borderId="0" xfId="27" applyFont="1" applyFill="1" applyAlignment="1">
      <alignment vertical="center"/>
      <protection/>
    </xf>
    <xf numFmtId="0" fontId="4" fillId="3" borderId="1" xfId="27" applyFont="1" applyFill="1" applyBorder="1" applyAlignment="1">
      <alignment vertical="center"/>
      <protection/>
    </xf>
    <xf numFmtId="0" fontId="4" fillId="3" borderId="25" xfId="27" applyFont="1" applyFill="1" applyBorder="1">
      <alignment vertical="center"/>
      <protection/>
    </xf>
    <xf numFmtId="0" fontId="4" fillId="3" borderId="26" xfId="27" applyFont="1" applyFill="1" applyBorder="1">
      <alignment vertical="center"/>
      <protection/>
    </xf>
    <xf numFmtId="0" fontId="16" fillId="3" borderId="0" xfId="23" applyFont="1" applyFill="1" applyBorder="1" applyAlignment="1" applyProtection="1">
      <alignment/>
      <protection/>
    </xf>
    <xf numFmtId="0" fontId="15" fillId="3" borderId="0" xfId="27" applyFont="1" applyFill="1" applyBorder="1" applyAlignment="1">
      <alignment/>
      <protection/>
    </xf>
    <xf numFmtId="0" fontId="4" fillId="3" borderId="24" xfId="27" applyFont="1" applyFill="1" applyBorder="1">
      <alignment vertical="center"/>
      <protection/>
    </xf>
    <xf numFmtId="0" fontId="4" fillId="7" borderId="24" xfId="27" applyFont="1" applyFill="1" applyBorder="1">
      <alignment vertical="center"/>
      <protection/>
    </xf>
    <xf numFmtId="0" fontId="4" fillId="15" borderId="24" xfId="27" applyFont="1" applyFill="1" applyBorder="1">
      <alignment vertical="center"/>
      <protection/>
    </xf>
    <xf numFmtId="0" fontId="4" fillId="3" borderId="24" xfId="27" applyFont="1" applyFill="1" applyBorder="1" applyAlignment="1">
      <alignment horizontal="center" vertical="center"/>
      <protection/>
    </xf>
    <xf numFmtId="0" fontId="4" fillId="16" borderId="24" xfId="27" applyFont="1" applyFill="1" applyBorder="1">
      <alignment vertical="center"/>
      <protection/>
    </xf>
    <xf numFmtId="0" fontId="4" fillId="13" borderId="24" xfId="27" applyFont="1" applyFill="1" applyBorder="1">
      <alignment vertical="center"/>
      <protection/>
    </xf>
    <xf numFmtId="0" fontId="4" fillId="3" borderId="0" xfId="0" applyFont="1" applyFill="1" applyAlignment="1">
      <alignment horizontal="left"/>
    </xf>
    <xf numFmtId="0" fontId="14" fillId="3" borderId="0" xfId="0" applyFont="1" applyFill="1" applyAlignment="1">
      <alignment/>
    </xf>
    <xf numFmtId="0" fontId="4" fillId="3" borderId="0" xfId="0" applyFont="1" applyFill="1" applyAlignment="1">
      <alignment wrapText="1"/>
    </xf>
    <xf numFmtId="0" fontId="4" fillId="3" borderId="0" xfId="0" applyFont="1" applyFill="1" applyAlignment="1">
      <alignment horizontal="left"/>
    </xf>
    <xf numFmtId="0" fontId="8" fillId="3" borderId="0" xfId="22" applyFont="1" applyFill="1" applyAlignment="1" applyProtection="1">
      <alignment/>
      <protection/>
    </xf>
    <xf numFmtId="0" fontId="4" fillId="3" borderId="0" xfId="26" applyFont="1" applyFill="1">
      <alignment/>
      <protection/>
    </xf>
    <xf numFmtId="0" fontId="8" fillId="3" borderId="0" xfId="22" applyFont="1" applyFill="1" applyAlignment="1" applyProtection="1">
      <alignment/>
      <protection/>
    </xf>
    <xf numFmtId="0" fontId="4" fillId="3" borderId="0" xfId="26" applyFont="1" applyFill="1" applyAlignment="1">
      <alignment horizontal="center"/>
      <protection/>
    </xf>
    <xf numFmtId="0" fontId="4" fillId="3" borderId="0" xfId="26" applyFont="1" applyFill="1" applyAlignment="1">
      <alignment horizontal="left"/>
      <protection/>
    </xf>
    <xf numFmtId="0" fontId="14" fillId="3" borderId="0" xfId="0" applyFont="1" applyFill="1" applyAlignment="1">
      <alignment horizontal="left" indent="3"/>
    </xf>
    <xf numFmtId="0" fontId="8" fillId="3" borderId="0" xfId="22" applyFill="1" applyAlignment="1" applyProtection="1">
      <alignment/>
      <protection/>
    </xf>
  </cellXfs>
  <cellStyles count="16">
    <cellStyle name="Normal" xfId="0"/>
    <cellStyle name="Accent3" xfId="15"/>
    <cellStyle name="Comma" xfId="16"/>
    <cellStyle name="Comma [0]" xfId="17"/>
    <cellStyle name="Currency" xfId="18"/>
    <cellStyle name="Currency [0]" xfId="19"/>
    <cellStyle name="Currency_EconomicCostsAbby-v2" xfId="20"/>
    <cellStyle name="Followed Hyperlink" xfId="21"/>
    <cellStyle name="Hyperlink" xfId="22"/>
    <cellStyle name="Hyperlink_EconomicCostsAbby-v2" xfId="23"/>
    <cellStyle name="Hyperlink_environmental_impact_dloates" xfId="24"/>
    <cellStyle name="Normal 2" xfId="25"/>
    <cellStyle name="Normal_collaborating docs - ECON POSITIVE" xfId="26"/>
    <cellStyle name="Normal_EconomicCostsAbby-v2" xfId="27"/>
    <cellStyle name="Normal_EconomicCostsAbby-v2 2"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25"/>
        </c:manualLayout>
      </c:layout>
      <c:spPr>
        <a:noFill/>
        <a:ln w="3175">
          <a:noFill/>
        </a:ln>
      </c:spPr>
    </c:title>
    <c:plotArea>
      <c:layout>
        <c:manualLayout>
          <c:xMode val="edge"/>
          <c:yMode val="edge"/>
          <c:x val="0.017"/>
          <c:y val="0.32125"/>
          <c:w val="0.9625"/>
          <c:h val="0.553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10811400"/>
        <c:axId val="55515625"/>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10811400"/>
        <c:axId val="55515625"/>
      </c:lineChart>
      <c:catAx>
        <c:axId val="10811400"/>
        <c:scaling>
          <c:orientation val="minMax"/>
        </c:scaling>
        <c:axPos val="b"/>
        <c:delete val="0"/>
        <c:numFmt formatCode="General" sourceLinked="1"/>
        <c:majorTickMark val="none"/>
        <c:minorTickMark val="none"/>
        <c:tickLblPos val="nextTo"/>
        <c:spPr>
          <a:ln w="3175">
            <a:solidFill>
              <a:srgbClr val="808080"/>
            </a:solidFill>
          </a:ln>
        </c:spPr>
        <c:crossAx val="55515625"/>
        <c:crosses val="autoZero"/>
        <c:auto val="1"/>
        <c:lblOffset val="100"/>
        <c:tickLblSkip val="1"/>
        <c:noMultiLvlLbl val="0"/>
      </c:catAx>
      <c:valAx>
        <c:axId val="555156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811400"/>
        <c:crossesAt val="1"/>
        <c:crossBetween val="between"/>
        <c:dispUnits/>
      </c:valAx>
      <c:spPr>
        <a:solidFill>
          <a:srgbClr val="FFFFFF"/>
        </a:solidFill>
        <a:ln w="3175">
          <a:noFill/>
        </a:ln>
      </c:spPr>
    </c:plotArea>
    <c:legend>
      <c:legendPos val="b"/>
      <c:layout>
        <c:manualLayout>
          <c:xMode val="edge"/>
          <c:yMode val="edge"/>
          <c:x val="0.172"/>
          <c:y val="0.9065"/>
          <c:w val="0.683"/>
          <c:h val="0.07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w="3175">
          <a:noFill/>
        </a:ln>
      </c:spPr>
    </c:title>
    <c:plotArea>
      <c:layout>
        <c:manualLayout>
          <c:xMode val="edge"/>
          <c:yMode val="edge"/>
          <c:x val="0.0155"/>
          <c:y val="0.292"/>
          <c:w val="0.96675"/>
          <c:h val="0.53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31009926"/>
        <c:axId val="1255729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A2BD90"/>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31009926"/>
        <c:axId val="12557295"/>
      </c:lineChart>
      <c:catAx>
        <c:axId val="31009926"/>
        <c:scaling>
          <c:orientation val="minMax"/>
        </c:scaling>
        <c:axPos val="b"/>
        <c:delete val="0"/>
        <c:numFmt formatCode="General" sourceLinked="1"/>
        <c:majorTickMark val="none"/>
        <c:minorTickMark val="none"/>
        <c:tickLblPos val="nextTo"/>
        <c:spPr>
          <a:ln w="3175">
            <a:solidFill>
              <a:srgbClr val="808080"/>
            </a:solidFill>
          </a:ln>
        </c:spPr>
        <c:crossAx val="12557295"/>
        <c:crosses val="autoZero"/>
        <c:auto val="1"/>
        <c:lblOffset val="100"/>
        <c:tickLblSkip val="1"/>
        <c:noMultiLvlLbl val="0"/>
      </c:catAx>
      <c:valAx>
        <c:axId val="125572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009926"/>
        <c:crossesAt val="1"/>
        <c:crossBetween val="between"/>
        <c:dispUnits/>
      </c:valAx>
      <c:spPr>
        <a:solidFill>
          <a:srgbClr val="FFFFFF"/>
        </a:solidFill>
        <a:ln w="3175">
          <a:noFill/>
        </a:ln>
      </c:spPr>
    </c:plotArea>
    <c:legend>
      <c:legendPos val="b"/>
      <c:layout>
        <c:manualLayout>
          <c:xMode val="edge"/>
          <c:yMode val="edge"/>
          <c:x val="0.18175"/>
          <c:y val="0.8565"/>
          <c:w val="0.66075"/>
          <c:h val="0.13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w="3175">
          <a:noFill/>
        </a:ln>
      </c:spPr>
    </c:title>
    <c:plotArea>
      <c:layout>
        <c:manualLayout>
          <c:xMode val="edge"/>
          <c:yMode val="edge"/>
          <c:x val="0.01025"/>
          <c:y val="0.21175"/>
          <c:w val="0.97775"/>
          <c:h val="0.7027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27797492"/>
        <c:axId val="17925413"/>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27797492"/>
        <c:axId val="17925413"/>
      </c:lineChart>
      <c:catAx>
        <c:axId val="27797492"/>
        <c:scaling>
          <c:orientation val="minMax"/>
        </c:scaling>
        <c:axPos val="b"/>
        <c:delete val="0"/>
        <c:numFmt formatCode="General" sourceLinked="1"/>
        <c:majorTickMark val="none"/>
        <c:minorTickMark val="none"/>
        <c:tickLblPos val="nextTo"/>
        <c:spPr>
          <a:ln w="3175">
            <a:solidFill>
              <a:srgbClr val="808080"/>
            </a:solidFill>
          </a:ln>
        </c:spPr>
        <c:crossAx val="17925413"/>
        <c:crosses val="autoZero"/>
        <c:auto val="1"/>
        <c:lblOffset val="100"/>
        <c:tickLblSkip val="1"/>
        <c:noMultiLvlLbl val="0"/>
      </c:catAx>
      <c:valAx>
        <c:axId val="179254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7797492"/>
        <c:crossesAt val="1"/>
        <c:crossBetween val="between"/>
        <c:dispUnits/>
      </c:valAx>
      <c:spPr>
        <a:solidFill>
          <a:srgbClr val="FFFFFF"/>
        </a:solidFill>
        <a:ln w="3175">
          <a:noFill/>
        </a:ln>
      </c:spPr>
    </c:plotArea>
    <c:legend>
      <c:legendPos val="b"/>
      <c:layout>
        <c:manualLayout>
          <c:xMode val="edge"/>
          <c:yMode val="edge"/>
          <c:x val="0.3005"/>
          <c:y val="0.94"/>
          <c:w val="0.4155"/>
          <c:h val="0.04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w="3175">
          <a:noFill/>
        </a:ln>
      </c:spPr>
    </c:title>
    <c:plotArea>
      <c:layout>
        <c:manualLayout>
          <c:xMode val="edge"/>
          <c:yMode val="edge"/>
          <c:x val="0.01025"/>
          <c:y val="0.19875"/>
          <c:w val="0.97775"/>
          <c:h val="0.720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19708370"/>
        <c:axId val="6135988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A2BD90"/>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19708370"/>
        <c:axId val="61359883"/>
      </c:lineChart>
      <c:catAx>
        <c:axId val="19708370"/>
        <c:scaling>
          <c:orientation val="minMax"/>
        </c:scaling>
        <c:axPos val="b"/>
        <c:delete val="0"/>
        <c:numFmt formatCode="General" sourceLinked="1"/>
        <c:majorTickMark val="none"/>
        <c:minorTickMark val="none"/>
        <c:tickLblPos val="nextTo"/>
        <c:spPr>
          <a:ln w="3175">
            <a:solidFill>
              <a:srgbClr val="808080"/>
            </a:solidFill>
          </a:ln>
        </c:spPr>
        <c:crossAx val="61359883"/>
        <c:crosses val="autoZero"/>
        <c:auto val="1"/>
        <c:lblOffset val="100"/>
        <c:tickLblSkip val="1"/>
        <c:noMultiLvlLbl val="0"/>
      </c:catAx>
      <c:valAx>
        <c:axId val="613598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708370"/>
        <c:crossesAt val="1"/>
        <c:crossBetween val="between"/>
        <c:dispUnits/>
      </c:valAx>
      <c:spPr>
        <a:solidFill>
          <a:srgbClr val="FFFFFF"/>
        </a:solidFill>
        <a:ln w="3175">
          <a:noFill/>
        </a:ln>
      </c:spPr>
    </c:plotArea>
    <c:legend>
      <c:legendPos val="b"/>
      <c:layout>
        <c:manualLayout>
          <c:xMode val="edge"/>
          <c:yMode val="edge"/>
          <c:x val="0.1345"/>
          <c:y val="0.94125"/>
          <c:w val="0.7445"/>
          <c:h val="0.04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42</xdr:row>
      <xdr:rowOff>85725</xdr:rowOff>
    </xdr:from>
    <xdr:to>
      <xdr:col>5</xdr:col>
      <xdr:colOff>638175</xdr:colOff>
      <xdr:row>59</xdr:row>
      <xdr:rowOff>76200</xdr:rowOff>
    </xdr:to>
    <xdr:graphicFrame>
      <xdr:nvGraphicFramePr>
        <xdr:cNvPr id="1" name="Chart 1"/>
        <xdr:cNvGraphicFramePr/>
      </xdr:nvGraphicFramePr>
      <xdr:xfrm>
        <a:off x="180975" y="6934200"/>
        <a:ext cx="4514850" cy="2743200"/>
      </xdr:xfrm>
      <a:graphic>
        <a:graphicData uri="http://schemas.openxmlformats.org/drawingml/2006/chart">
          <c:chart xmlns:c="http://schemas.openxmlformats.org/drawingml/2006/chart" r:id="rId1"/>
        </a:graphicData>
      </a:graphic>
    </xdr:graphicFrame>
    <xdr:clientData/>
  </xdr:twoCellAnchor>
  <xdr:twoCellAnchor>
    <xdr:from>
      <xdr:col>6</xdr:col>
      <xdr:colOff>333375</xdr:colOff>
      <xdr:row>42</xdr:row>
      <xdr:rowOff>66675</xdr:rowOff>
    </xdr:from>
    <xdr:to>
      <xdr:col>12</xdr:col>
      <xdr:colOff>247650</xdr:colOff>
      <xdr:row>61</xdr:row>
      <xdr:rowOff>28575</xdr:rowOff>
    </xdr:to>
    <xdr:graphicFrame>
      <xdr:nvGraphicFramePr>
        <xdr:cNvPr id="2" name="Chart 2"/>
        <xdr:cNvGraphicFramePr/>
      </xdr:nvGraphicFramePr>
      <xdr:xfrm>
        <a:off x="5248275" y="6915150"/>
        <a:ext cx="4972050"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95250</xdr:rowOff>
    </xdr:from>
    <xdr:to>
      <xdr:col>8</xdr:col>
      <xdr:colOff>752475</xdr:colOff>
      <xdr:row>32</xdr:row>
      <xdr:rowOff>123825</xdr:rowOff>
    </xdr:to>
    <xdr:graphicFrame>
      <xdr:nvGraphicFramePr>
        <xdr:cNvPr id="1" name="Chart 1"/>
        <xdr:cNvGraphicFramePr/>
      </xdr:nvGraphicFramePr>
      <xdr:xfrm>
        <a:off x="95250" y="1095375"/>
        <a:ext cx="7362825" cy="42386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35</xdr:row>
      <xdr:rowOff>0</xdr:rowOff>
    </xdr:from>
    <xdr:to>
      <xdr:col>8</xdr:col>
      <xdr:colOff>752475</xdr:colOff>
      <xdr:row>63</xdr:row>
      <xdr:rowOff>0</xdr:rowOff>
    </xdr:to>
    <xdr:graphicFrame>
      <xdr:nvGraphicFramePr>
        <xdr:cNvPr id="2" name="Chart 2"/>
        <xdr:cNvGraphicFramePr/>
      </xdr:nvGraphicFramePr>
      <xdr:xfrm>
        <a:off x="104775" y="5695950"/>
        <a:ext cx="7353300"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57</xdr:row>
      <xdr:rowOff>0</xdr:rowOff>
    </xdr:from>
    <xdr:to>
      <xdr:col>0</xdr:col>
      <xdr:colOff>28575</xdr:colOff>
      <xdr:row>57</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572750"/>
          <a:ext cx="28575" cy="9525"/>
        </a:xfrm>
        <a:prstGeom prst="rect">
          <a:avLst/>
        </a:prstGeom>
        <a:noFill/>
        <a:ln w="9525" cmpd="sng">
          <a:noFill/>
        </a:ln>
      </xdr:spPr>
    </xdr:pic>
    <xdr:clientData/>
  </xdr:twoCellAnchor>
  <xdr:twoCellAnchor editAs="oneCell">
    <xdr:from>
      <xdr:col>0</xdr:col>
      <xdr:colOff>0</xdr:colOff>
      <xdr:row>61</xdr:row>
      <xdr:rowOff>0</xdr:rowOff>
    </xdr:from>
    <xdr:to>
      <xdr:col>0</xdr:col>
      <xdr:colOff>9525</xdr:colOff>
      <xdr:row>61</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334750"/>
          <a:ext cx="95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525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workbookViewId="0" topLeftCell="A1">
      <selection activeCell="D21" sqref="D21"/>
      <selection activeCell="A1" sqref="A1:N3"/>
    </sheetView>
  </sheetViews>
  <sheetFormatPr defaultColWidth="11.00390625" defaultRowHeight="12.75"/>
  <cols>
    <col min="1" max="2" width="11.00390625" style="193" customWidth="1"/>
    <col min="3" max="3" width="11.125" style="193" customWidth="1"/>
    <col min="4" max="4" width="9.125" style="193" customWidth="1"/>
    <col min="5" max="5" width="11.00390625" style="193" customWidth="1"/>
    <col min="6" max="6" width="11.25390625" style="193" customWidth="1"/>
    <col min="7" max="7" width="11.375" style="193" customWidth="1"/>
    <col min="8" max="8" width="8.875" style="193" customWidth="1"/>
    <col min="9" max="9" width="11.00390625" style="193" customWidth="1"/>
    <col min="10" max="10" width="13.00390625" style="193" customWidth="1"/>
    <col min="11" max="11" width="11.00390625" style="193" customWidth="1"/>
    <col min="12" max="12" width="11.125" style="193" customWidth="1"/>
    <col min="13" max="13" width="5.75390625" style="193" customWidth="1"/>
    <col min="14" max="16384" width="11.00390625" style="193" customWidth="1"/>
  </cols>
  <sheetData>
    <row r="1" spans="1:14" ht="15.75" customHeight="1">
      <c r="A1" s="160" t="s">
        <v>55</v>
      </c>
      <c r="B1" s="161"/>
      <c r="C1" s="161"/>
      <c r="D1" s="161"/>
      <c r="E1" s="161"/>
      <c r="F1" s="161"/>
      <c r="G1" s="161"/>
      <c r="H1" s="161"/>
      <c r="I1" s="161"/>
      <c r="J1" s="161"/>
      <c r="K1" s="161"/>
      <c r="L1" s="161"/>
      <c r="M1" s="161"/>
      <c r="N1" s="161"/>
    </row>
    <row r="2" spans="1:14" ht="12.75">
      <c r="A2" s="161"/>
      <c r="B2" s="161"/>
      <c r="C2" s="161"/>
      <c r="D2" s="161"/>
      <c r="E2" s="161"/>
      <c r="F2" s="161"/>
      <c r="G2" s="161"/>
      <c r="H2" s="161"/>
      <c r="I2" s="161"/>
      <c r="J2" s="161"/>
      <c r="K2" s="161"/>
      <c r="L2" s="161"/>
      <c r="M2" s="161"/>
      <c r="N2" s="161"/>
    </row>
    <row r="3" spans="1:14" ht="13.5" customHeight="1">
      <c r="A3" s="194"/>
      <c r="B3" s="194"/>
      <c r="C3" s="194"/>
      <c r="D3" s="194"/>
      <c r="E3" s="194"/>
      <c r="F3" s="194"/>
      <c r="G3" s="194"/>
      <c r="H3" s="194"/>
      <c r="I3" s="194"/>
      <c r="J3" s="194"/>
      <c r="K3" s="194"/>
      <c r="L3" s="194"/>
      <c r="M3" s="194"/>
      <c r="N3" s="194"/>
    </row>
    <row r="4" spans="1:14" ht="12.75">
      <c r="A4" s="186"/>
      <c r="B4" s="186"/>
      <c r="C4" s="186"/>
      <c r="D4" s="186"/>
      <c r="E4" s="186"/>
      <c r="F4" s="186"/>
      <c r="G4" s="186"/>
      <c r="H4" s="186"/>
      <c r="I4" s="186"/>
      <c r="J4" s="186"/>
      <c r="K4" s="186"/>
      <c r="L4" s="186"/>
      <c r="M4" s="186"/>
      <c r="N4" s="186"/>
    </row>
    <row r="5" spans="1:14" ht="12.75">
      <c r="A5" s="195" t="s">
        <v>56</v>
      </c>
      <c r="B5" s="186"/>
      <c r="C5" s="186"/>
      <c r="D5" s="186"/>
      <c r="E5" s="186"/>
      <c r="F5" s="186"/>
      <c r="G5" s="186"/>
      <c r="H5" s="186"/>
      <c r="I5" s="186"/>
      <c r="J5" s="186"/>
      <c r="K5" s="186"/>
      <c r="L5" s="186"/>
      <c r="M5" s="186"/>
      <c r="N5" s="186"/>
    </row>
    <row r="6" spans="1:14" ht="12.75" customHeight="1">
      <c r="A6" s="196"/>
      <c r="B6" s="196"/>
      <c r="C6" s="196"/>
      <c r="D6" s="196"/>
      <c r="E6" s="196"/>
      <c r="F6" s="196"/>
      <c r="G6" s="196"/>
      <c r="H6" s="196"/>
      <c r="I6" s="196"/>
      <c r="J6" s="196"/>
      <c r="K6" s="196"/>
      <c r="L6" s="196"/>
      <c r="M6" s="197"/>
      <c r="N6" s="197"/>
    </row>
    <row r="7" spans="1:14" ht="12.75">
      <c r="A7" s="198" t="s">
        <v>259</v>
      </c>
      <c r="B7" s="180"/>
      <c r="C7" s="180"/>
      <c r="D7" s="180"/>
      <c r="E7" s="180"/>
      <c r="F7" s="180"/>
      <c r="G7" s="180"/>
      <c r="H7" s="180"/>
      <c r="I7" s="180"/>
      <c r="J7" s="180"/>
      <c r="K7" s="180"/>
      <c r="L7" s="180"/>
      <c r="M7" s="180"/>
      <c r="N7" s="180"/>
    </row>
    <row r="8" spans="1:14" ht="12.75">
      <c r="A8" s="180"/>
      <c r="B8" s="180"/>
      <c r="C8" s="180"/>
      <c r="D8" s="180"/>
      <c r="E8" s="180"/>
      <c r="F8" s="180"/>
      <c r="G8" s="180"/>
      <c r="H8" s="180"/>
      <c r="I8" s="180"/>
      <c r="J8" s="180"/>
      <c r="K8" s="180"/>
      <c r="L8" s="180"/>
      <c r="M8" s="180"/>
      <c r="N8" s="180"/>
    </row>
    <row r="9" spans="1:14" ht="12.75">
      <c r="A9" s="180"/>
      <c r="B9" s="180"/>
      <c r="C9" s="180"/>
      <c r="D9" s="180"/>
      <c r="E9" s="180"/>
      <c r="F9" s="180"/>
      <c r="G9" s="180"/>
      <c r="H9" s="180"/>
      <c r="I9" s="180"/>
      <c r="J9" s="180"/>
      <c r="K9" s="180"/>
      <c r="L9" s="180"/>
      <c r="M9" s="180"/>
      <c r="N9" s="180"/>
    </row>
    <row r="10" spans="1:14" ht="12.75">
      <c r="A10" s="33"/>
      <c r="B10" s="33"/>
      <c r="C10" s="33"/>
      <c r="D10" s="33"/>
      <c r="E10" s="33"/>
      <c r="F10" s="33"/>
      <c r="G10" s="33"/>
      <c r="H10" s="33"/>
      <c r="I10" s="33"/>
      <c r="J10" s="33"/>
      <c r="K10" s="33"/>
      <c r="L10" s="33"/>
      <c r="M10" s="33"/>
      <c r="N10" s="33"/>
    </row>
    <row r="11" spans="1:14" ht="12.75">
      <c r="A11" s="198" t="s">
        <v>57</v>
      </c>
      <c r="B11" s="180"/>
      <c r="C11" s="180"/>
      <c r="D11" s="180"/>
      <c r="E11" s="180"/>
      <c r="F11" s="180"/>
      <c r="G11" s="180"/>
      <c r="H11" s="180"/>
      <c r="I11" s="180"/>
      <c r="J11" s="180"/>
      <c r="K11" s="180"/>
      <c r="L11" s="180"/>
      <c r="M11" s="180"/>
      <c r="N11" s="180"/>
    </row>
    <row r="12" spans="1:14" ht="12.75">
      <c r="A12" s="180"/>
      <c r="B12" s="180"/>
      <c r="C12" s="180"/>
      <c r="D12" s="180"/>
      <c r="E12" s="180"/>
      <c r="F12" s="180"/>
      <c r="G12" s="180"/>
      <c r="H12" s="180"/>
      <c r="I12" s="180"/>
      <c r="J12" s="180"/>
      <c r="K12" s="180"/>
      <c r="L12" s="180"/>
      <c r="M12" s="180"/>
      <c r="N12" s="180"/>
    </row>
    <row r="13" spans="1:14" ht="12.75">
      <c r="A13" s="180"/>
      <c r="B13" s="180"/>
      <c r="C13" s="180"/>
      <c r="D13" s="180"/>
      <c r="E13" s="180"/>
      <c r="F13" s="180"/>
      <c r="G13" s="180"/>
      <c r="H13" s="180"/>
      <c r="I13" s="180"/>
      <c r="J13" s="180"/>
      <c r="K13" s="180"/>
      <c r="L13" s="180"/>
      <c r="M13" s="180"/>
      <c r="N13" s="180"/>
    </row>
    <row r="14" spans="1:14" ht="12.75">
      <c r="A14" s="180"/>
      <c r="B14" s="180"/>
      <c r="C14" s="180"/>
      <c r="D14" s="180"/>
      <c r="E14" s="180"/>
      <c r="F14" s="180"/>
      <c r="G14" s="180"/>
      <c r="H14" s="180"/>
      <c r="I14" s="180"/>
      <c r="J14" s="180"/>
      <c r="K14" s="180"/>
      <c r="L14" s="180"/>
      <c r="M14" s="180"/>
      <c r="N14" s="180"/>
    </row>
    <row r="15" spans="1:14" ht="12.75">
      <c r="A15" s="33"/>
      <c r="B15" s="33"/>
      <c r="C15" s="33"/>
      <c r="D15" s="33"/>
      <c r="E15" s="33"/>
      <c r="F15" s="33"/>
      <c r="G15" s="33"/>
      <c r="H15" s="33"/>
      <c r="I15" s="33"/>
      <c r="J15" s="33"/>
      <c r="K15" s="33"/>
      <c r="L15" s="33"/>
      <c r="M15" s="33"/>
      <c r="N15" s="33"/>
    </row>
    <row r="16" spans="1:14" ht="12.75">
      <c r="A16" s="184" t="s">
        <v>358</v>
      </c>
      <c r="B16" s="33"/>
      <c r="C16" s="33"/>
      <c r="D16" s="33"/>
      <c r="E16" s="33"/>
      <c r="F16" s="33"/>
      <c r="G16" s="33"/>
      <c r="H16" s="33"/>
      <c r="I16" s="33"/>
      <c r="J16" s="33"/>
      <c r="K16" s="33"/>
      <c r="L16" s="33"/>
      <c r="M16" s="33"/>
      <c r="N16" s="33"/>
    </row>
    <row r="17" spans="1:14" ht="12.75">
      <c r="A17" s="198" t="s">
        <v>58</v>
      </c>
      <c r="B17" s="198"/>
      <c r="C17" s="198"/>
      <c r="D17" s="198"/>
      <c r="E17" s="198"/>
      <c r="F17" s="198"/>
      <c r="G17" s="198"/>
      <c r="H17" s="198"/>
      <c r="I17" s="198"/>
      <c r="J17" s="198"/>
      <c r="K17" s="198"/>
      <c r="L17" s="198"/>
      <c r="M17" s="198"/>
      <c r="N17" s="197"/>
    </row>
    <row r="18" spans="1:14" ht="12.75">
      <c r="A18" s="198"/>
      <c r="B18" s="198"/>
      <c r="C18" s="198"/>
      <c r="D18" s="198"/>
      <c r="E18" s="198"/>
      <c r="F18" s="198"/>
      <c r="G18" s="198"/>
      <c r="H18" s="198"/>
      <c r="I18" s="198"/>
      <c r="J18" s="198"/>
      <c r="K18" s="198"/>
      <c r="L18" s="198"/>
      <c r="M18" s="198"/>
      <c r="N18" s="197"/>
    </row>
    <row r="19" spans="1:14" ht="12.75">
      <c r="A19" s="198"/>
      <c r="B19" s="198"/>
      <c r="C19" s="198"/>
      <c r="D19" s="198"/>
      <c r="E19" s="198"/>
      <c r="F19" s="198"/>
      <c r="G19" s="198"/>
      <c r="H19" s="198"/>
      <c r="I19" s="198"/>
      <c r="J19" s="198"/>
      <c r="K19" s="198"/>
      <c r="L19" s="198"/>
      <c r="M19" s="198"/>
      <c r="N19" s="197"/>
    </row>
    <row r="20" spans="1:14" ht="12.75">
      <c r="A20" s="199"/>
      <c r="B20" s="199"/>
      <c r="C20" s="199"/>
      <c r="D20" s="199"/>
      <c r="E20" s="199"/>
      <c r="F20" s="199"/>
      <c r="G20" s="199"/>
      <c r="H20" s="199"/>
      <c r="I20" s="199"/>
      <c r="J20" s="199"/>
      <c r="K20" s="199"/>
      <c r="L20" s="199"/>
      <c r="M20" s="199"/>
      <c r="N20" s="197"/>
    </row>
    <row r="21" spans="1:14" ht="12.75">
      <c r="A21" s="197" t="s">
        <v>59</v>
      </c>
      <c r="B21" s="197"/>
      <c r="C21" s="197"/>
      <c r="D21" s="197"/>
      <c r="E21" s="197"/>
      <c r="F21" s="197"/>
      <c r="G21" s="197"/>
      <c r="H21" s="197"/>
      <c r="I21" s="197"/>
      <c r="J21" s="197"/>
      <c r="K21" s="197"/>
      <c r="L21" s="197"/>
      <c r="M21" s="197"/>
      <c r="N21" s="197"/>
    </row>
    <row r="22" spans="1:14" ht="12.75">
      <c r="A22" s="197" t="s">
        <v>4</v>
      </c>
      <c r="B22" s="200"/>
      <c r="C22" s="197"/>
      <c r="D22" s="197"/>
      <c r="E22" s="197"/>
      <c r="F22" s="197"/>
      <c r="G22" s="197"/>
      <c r="H22" s="197"/>
      <c r="I22" s="197"/>
      <c r="J22" s="197"/>
      <c r="K22" s="197"/>
      <c r="L22" s="197"/>
      <c r="M22" s="197"/>
      <c r="N22" s="197"/>
    </row>
    <row r="23" spans="1:14" ht="12.75">
      <c r="A23" s="197"/>
      <c r="B23" s="197"/>
      <c r="C23" s="197"/>
      <c r="D23" s="197"/>
      <c r="E23" s="197"/>
      <c r="F23" s="197"/>
      <c r="G23" s="197"/>
      <c r="H23" s="197"/>
      <c r="I23" s="197"/>
      <c r="J23" s="197"/>
      <c r="K23" s="197"/>
      <c r="L23" s="197"/>
      <c r="M23" s="197"/>
      <c r="N23" s="197"/>
    </row>
    <row r="24" spans="1:14" ht="12.75">
      <c r="A24" s="197"/>
      <c r="B24" s="197"/>
      <c r="C24" s="197"/>
      <c r="D24" s="197"/>
      <c r="E24" s="197"/>
      <c r="F24" s="197"/>
      <c r="G24" s="197"/>
      <c r="H24" s="197"/>
      <c r="I24" s="197"/>
      <c r="J24" s="197"/>
      <c r="K24" s="197"/>
      <c r="L24" s="197"/>
      <c r="M24" s="197"/>
      <c r="N24" s="197"/>
    </row>
    <row r="25" spans="1:14" ht="12.75">
      <c r="A25" s="197" t="s">
        <v>60</v>
      </c>
      <c r="B25" s="197"/>
      <c r="C25" s="197"/>
      <c r="D25" s="201">
        <f>Inputs!B15</f>
        <v>100</v>
      </c>
      <c r="E25" s="197" t="s">
        <v>216</v>
      </c>
      <c r="F25" s="197"/>
      <c r="G25" s="197"/>
      <c r="H25" s="201">
        <f>Inputs!B26</f>
        <v>20</v>
      </c>
      <c r="I25" s="197" t="s">
        <v>215</v>
      </c>
      <c r="J25" s="197"/>
      <c r="K25" s="197"/>
      <c r="L25" s="197"/>
      <c r="M25" s="202"/>
      <c r="N25" s="197"/>
    </row>
    <row r="26" spans="1:14" ht="12.75">
      <c r="A26" s="203">
        <f>Inputs!B18</f>
        <v>0.4</v>
      </c>
      <c r="B26" s="197" t="s">
        <v>61</v>
      </c>
      <c r="C26" s="197"/>
      <c r="D26" s="197"/>
      <c r="E26" s="203">
        <f>Inputs!B19</f>
        <v>0.25</v>
      </c>
      <c r="F26" s="197" t="s">
        <v>62</v>
      </c>
      <c r="G26" s="197"/>
      <c r="H26" s="203">
        <f>Inputs!B20</f>
        <v>0.2</v>
      </c>
      <c r="I26" s="197" t="s">
        <v>63</v>
      </c>
      <c r="J26" s="197"/>
      <c r="K26" s="203">
        <f>Inputs!B21</f>
        <v>0.08</v>
      </c>
      <c r="L26" s="197" t="s">
        <v>64</v>
      </c>
      <c r="M26" s="197"/>
      <c r="N26" s="197"/>
    </row>
    <row r="27" spans="1:14" ht="12.75">
      <c r="A27" s="203">
        <f>Inputs!B23</f>
        <v>0.04</v>
      </c>
      <c r="B27" s="197" t="s">
        <v>65</v>
      </c>
      <c r="C27" s="197"/>
      <c r="D27" s="197"/>
      <c r="E27" s="197"/>
      <c r="F27" s="203">
        <f>Inputs!B22</f>
        <v>0.03</v>
      </c>
      <c r="G27" s="197" t="s">
        <v>247</v>
      </c>
      <c r="H27" s="197"/>
      <c r="I27" s="197"/>
      <c r="J27" s="197"/>
      <c r="K27" s="197"/>
      <c r="L27" s="197"/>
      <c r="M27" s="197"/>
      <c r="N27" s="197"/>
    </row>
    <row r="28" spans="1:14" ht="12.75">
      <c r="A28" s="197"/>
      <c r="B28" s="197"/>
      <c r="C28" s="197"/>
      <c r="D28" s="197"/>
      <c r="E28" s="197"/>
      <c r="F28" s="197"/>
      <c r="G28" s="197"/>
      <c r="H28" s="197"/>
      <c r="I28" s="197"/>
      <c r="J28" s="197"/>
      <c r="K28" s="197"/>
      <c r="L28" s="197"/>
      <c r="M28" s="197"/>
      <c r="N28" s="197"/>
    </row>
    <row r="29" spans="1:14" ht="12.75">
      <c r="A29" s="202" t="s">
        <v>246</v>
      </c>
      <c r="B29" s="197"/>
      <c r="C29" s="197"/>
      <c r="D29" s="197"/>
      <c r="E29" s="197"/>
      <c r="F29" s="201">
        <f>Inputs!B34</f>
        <v>0</v>
      </c>
      <c r="G29" s="197" t="s">
        <v>66</v>
      </c>
      <c r="H29" s="197"/>
      <c r="I29" s="201">
        <f>Inputs!B35</f>
        <v>2</v>
      </c>
      <c r="J29" s="197" t="s">
        <v>67</v>
      </c>
      <c r="K29" s="197"/>
      <c r="L29" s="201">
        <f>Inputs!B36</f>
        <v>2</v>
      </c>
      <c r="M29" s="197" t="s">
        <v>68</v>
      </c>
      <c r="N29" s="197"/>
    </row>
    <row r="30" spans="1:14" ht="12.75">
      <c r="A30" s="197" t="s">
        <v>354</v>
      </c>
      <c r="B30" s="201">
        <f>Inputs!B37</f>
        <v>2</v>
      </c>
      <c r="C30" s="197" t="s">
        <v>245</v>
      </c>
      <c r="D30" s="197"/>
      <c r="E30" s="201">
        <f>Inputs!B38</f>
        <v>2</v>
      </c>
      <c r="F30" s="197" t="s">
        <v>244</v>
      </c>
      <c r="G30" s="197"/>
      <c r="H30" s="201">
        <f>Inputs!B39</f>
        <v>3</v>
      </c>
      <c r="I30" s="202" t="s">
        <v>69</v>
      </c>
      <c r="J30" s="197"/>
      <c r="K30" s="197"/>
      <c r="L30" s="197"/>
      <c r="M30" s="197"/>
      <c r="N30" s="197"/>
    </row>
    <row r="31" spans="1:14" ht="12.75">
      <c r="A31" s="197" t="s">
        <v>70</v>
      </c>
      <c r="B31" s="197"/>
      <c r="C31" s="197"/>
      <c r="D31" s="197"/>
      <c r="E31" s="197"/>
      <c r="F31" s="204">
        <f>Inputs!B55</f>
        <v>50</v>
      </c>
      <c r="G31" s="197" t="s">
        <v>71</v>
      </c>
      <c r="H31" s="197"/>
      <c r="I31" s="197"/>
      <c r="J31" s="197"/>
      <c r="K31" s="197"/>
      <c r="L31" s="197"/>
      <c r="M31" s="197"/>
      <c r="N31" s="197"/>
    </row>
    <row r="32" spans="1:14" ht="12.75">
      <c r="A32" s="197"/>
      <c r="B32" s="197"/>
      <c r="C32" s="197"/>
      <c r="D32" s="197"/>
      <c r="E32" s="197"/>
      <c r="F32" s="197"/>
      <c r="G32" s="197"/>
      <c r="H32" s="197"/>
      <c r="I32" s="197"/>
      <c r="J32" s="197"/>
      <c r="K32" s="197"/>
      <c r="L32" s="197"/>
      <c r="M32" s="197"/>
      <c r="N32" s="197"/>
    </row>
    <row r="33" spans="1:14" ht="12.75">
      <c r="A33" s="197"/>
      <c r="B33" s="197"/>
      <c r="C33" s="197"/>
      <c r="D33" s="197"/>
      <c r="E33" s="197"/>
      <c r="F33" s="197"/>
      <c r="G33" s="197"/>
      <c r="H33" s="197"/>
      <c r="I33" s="197"/>
      <c r="J33" s="197"/>
      <c r="K33" s="197"/>
      <c r="L33" s="197"/>
      <c r="M33" s="197"/>
      <c r="N33" s="197"/>
    </row>
    <row r="34" spans="1:14" ht="12.75">
      <c r="A34" s="197" t="s">
        <v>214</v>
      </c>
      <c r="B34" s="203">
        <f>Inputs!B16</f>
        <v>0.5</v>
      </c>
      <c r="C34" s="197" t="s">
        <v>213</v>
      </c>
      <c r="D34" s="197"/>
      <c r="E34" s="197"/>
      <c r="F34" s="197"/>
      <c r="G34" s="203">
        <f>Inputs!B51</f>
        <v>0.05</v>
      </c>
      <c r="H34" s="197" t="s">
        <v>72</v>
      </c>
      <c r="I34" s="197"/>
      <c r="J34" s="197"/>
      <c r="K34" s="197"/>
      <c r="L34" s="197"/>
      <c r="M34" s="197"/>
      <c r="N34" s="197"/>
    </row>
    <row r="35" spans="1:14" ht="12.75">
      <c r="A35" s="197" t="s">
        <v>73</v>
      </c>
      <c r="B35" s="197"/>
      <c r="C35" s="197"/>
      <c r="D35" s="197"/>
      <c r="E35" s="197" t="s">
        <v>46</v>
      </c>
      <c r="F35" s="197"/>
      <c r="G35" s="197"/>
      <c r="H35" s="197"/>
      <c r="I35" s="201">
        <f>Inputs!B59</f>
        <v>0</v>
      </c>
      <c r="J35" s="197" t="s">
        <v>356</v>
      </c>
      <c r="K35" s="205"/>
      <c r="L35" s="206">
        <f>Inputs!B58</f>
        <v>499.99</v>
      </c>
      <c r="M35" s="197" t="s">
        <v>357</v>
      </c>
      <c r="N35" s="197"/>
    </row>
    <row r="36" spans="1:14" ht="12.75">
      <c r="A36" s="197" t="s">
        <v>47</v>
      </c>
      <c r="B36" s="197"/>
      <c r="C36" s="197"/>
      <c r="D36" s="197"/>
      <c r="E36" s="201">
        <f>Inputs!B53</f>
        <v>10</v>
      </c>
      <c r="F36" s="197" t="s">
        <v>48</v>
      </c>
      <c r="G36" s="197"/>
      <c r="H36" s="206">
        <f>Inputs!B52</f>
        <v>0</v>
      </c>
      <c r="I36" s="197" t="s">
        <v>49</v>
      </c>
      <c r="J36" s="197"/>
      <c r="K36" s="197"/>
      <c r="L36" s="197"/>
      <c r="M36" s="197"/>
      <c r="N36" s="197"/>
    </row>
    <row r="37" spans="1:14" ht="12.75">
      <c r="A37" s="197" t="s">
        <v>50</v>
      </c>
      <c r="B37" s="207">
        <f>Inputs!B56</f>
        <v>0.5</v>
      </c>
      <c r="C37" s="197" t="s">
        <v>51</v>
      </c>
      <c r="D37" s="197"/>
      <c r="E37" s="204">
        <f>Inputs!B55</f>
        <v>50</v>
      </c>
      <c r="F37" s="197" t="s">
        <v>212</v>
      </c>
      <c r="G37" s="197"/>
      <c r="H37" s="197"/>
      <c r="I37" s="197"/>
      <c r="J37" s="197"/>
      <c r="K37" s="197"/>
      <c r="L37" s="197"/>
      <c r="M37" s="197"/>
      <c r="N37" s="197"/>
    </row>
    <row r="38" spans="1:14" ht="12.75">
      <c r="A38" s="197"/>
      <c r="B38" s="197"/>
      <c r="C38" s="197"/>
      <c r="D38" s="197"/>
      <c r="E38" s="197"/>
      <c r="F38" s="197"/>
      <c r="G38" s="197"/>
      <c r="H38" s="197"/>
      <c r="I38" s="197"/>
      <c r="J38" s="197"/>
      <c r="K38" s="197"/>
      <c r="L38" s="197"/>
      <c r="M38" s="197"/>
      <c r="N38" s="197"/>
    </row>
    <row r="39" spans="1:14" ht="12.75">
      <c r="A39" s="197"/>
      <c r="B39" s="197"/>
      <c r="C39" s="197"/>
      <c r="D39" s="197"/>
      <c r="E39" s="197"/>
      <c r="F39" s="197"/>
      <c r="G39" s="197"/>
      <c r="H39" s="197"/>
      <c r="I39" s="197"/>
      <c r="J39" s="197"/>
      <c r="K39" s="197"/>
      <c r="L39" s="197"/>
      <c r="M39" s="197"/>
      <c r="N39" s="197"/>
    </row>
    <row r="40" spans="1:14" ht="12.75">
      <c r="A40" s="197"/>
      <c r="B40" s="197"/>
      <c r="C40" s="197"/>
      <c r="D40" s="197"/>
      <c r="E40" s="197"/>
      <c r="F40" s="197"/>
      <c r="G40" s="197"/>
      <c r="H40" s="197"/>
      <c r="I40" s="197"/>
      <c r="J40" s="197"/>
      <c r="K40" s="197"/>
      <c r="L40" s="197"/>
      <c r="M40" s="197"/>
      <c r="N40" s="197"/>
    </row>
    <row r="41" spans="1:14" ht="12.75">
      <c r="A41" s="197" t="s">
        <v>323</v>
      </c>
      <c r="B41" s="197"/>
      <c r="C41" s="197"/>
      <c r="D41" s="197"/>
      <c r="E41" s="197"/>
      <c r="F41" s="197"/>
      <c r="G41" s="197"/>
      <c r="H41" s="197"/>
      <c r="I41" s="197"/>
      <c r="J41" s="197"/>
      <c r="K41" s="197"/>
      <c r="L41" s="197"/>
      <c r="M41" s="197"/>
      <c r="N41" s="197"/>
    </row>
    <row r="42" spans="1:14" ht="12.75">
      <c r="A42" s="197"/>
      <c r="B42" s="197"/>
      <c r="C42" s="197"/>
      <c r="D42" s="197"/>
      <c r="E42" s="197"/>
      <c r="F42" s="197"/>
      <c r="G42" s="197"/>
      <c r="H42" s="197"/>
      <c r="I42" s="197"/>
      <c r="J42" s="197"/>
      <c r="K42" s="197"/>
      <c r="L42" s="197"/>
      <c r="M42" s="197"/>
      <c r="N42" s="197"/>
    </row>
    <row r="43" spans="1:14" ht="12.75">
      <c r="A43" s="197"/>
      <c r="B43" s="197"/>
      <c r="C43" s="197"/>
      <c r="D43" s="197"/>
      <c r="E43" s="197"/>
      <c r="F43" s="197"/>
      <c r="G43" s="197"/>
      <c r="H43" s="197"/>
      <c r="I43" s="197"/>
      <c r="J43" s="197"/>
      <c r="K43" s="197"/>
      <c r="L43" s="197"/>
      <c r="M43" s="197"/>
      <c r="N43" s="197"/>
    </row>
    <row r="44" spans="1:14" ht="12.75">
      <c r="A44" s="197"/>
      <c r="B44" s="197"/>
      <c r="C44" s="197"/>
      <c r="D44" s="197"/>
      <c r="E44" s="197"/>
      <c r="F44" s="197"/>
      <c r="G44" s="197"/>
      <c r="H44" s="197"/>
      <c r="I44" s="197"/>
      <c r="J44" s="197"/>
      <c r="K44" s="197"/>
      <c r="L44" s="197"/>
      <c r="M44" s="197"/>
      <c r="N44" s="197"/>
    </row>
    <row r="45" spans="1:14" ht="12.75">
      <c r="A45" s="197"/>
      <c r="B45" s="197"/>
      <c r="C45" s="197"/>
      <c r="D45" s="197"/>
      <c r="E45" s="197"/>
      <c r="F45" s="197"/>
      <c r="G45" s="197"/>
      <c r="H45" s="197"/>
      <c r="I45" s="197"/>
      <c r="J45" s="197"/>
      <c r="K45" s="197"/>
      <c r="L45" s="197"/>
      <c r="M45" s="197"/>
      <c r="N45" s="197"/>
    </row>
    <row r="46" spans="1:14" ht="12.75">
      <c r="A46" s="197"/>
      <c r="B46" s="197"/>
      <c r="C46" s="197"/>
      <c r="D46" s="197"/>
      <c r="E46" s="197"/>
      <c r="F46" s="197"/>
      <c r="G46" s="197"/>
      <c r="H46" s="197"/>
      <c r="I46" s="197"/>
      <c r="J46" s="197"/>
      <c r="K46" s="197"/>
      <c r="L46" s="197"/>
      <c r="M46" s="197"/>
      <c r="N46" s="197"/>
    </row>
    <row r="47" spans="1:14" ht="12.75">
      <c r="A47" s="197"/>
      <c r="B47" s="197"/>
      <c r="C47" s="197"/>
      <c r="D47" s="197"/>
      <c r="E47" s="197"/>
      <c r="F47" s="197"/>
      <c r="G47" s="197"/>
      <c r="H47" s="197"/>
      <c r="I47" s="197"/>
      <c r="J47" s="197"/>
      <c r="K47" s="197"/>
      <c r="L47" s="197"/>
      <c r="M47" s="197"/>
      <c r="N47" s="197"/>
    </row>
    <row r="48" spans="1:14" ht="12.75">
      <c r="A48" s="197"/>
      <c r="B48" s="197"/>
      <c r="C48" s="197"/>
      <c r="D48" s="197"/>
      <c r="E48" s="197"/>
      <c r="F48" s="197"/>
      <c r="G48" s="197"/>
      <c r="H48" s="197"/>
      <c r="I48" s="197"/>
      <c r="J48" s="197"/>
      <c r="K48" s="197"/>
      <c r="L48" s="197"/>
      <c r="M48" s="197"/>
      <c r="N48" s="197"/>
    </row>
    <row r="49" spans="1:14" ht="12.75">
      <c r="A49" s="197"/>
      <c r="B49" s="197"/>
      <c r="C49" s="197"/>
      <c r="D49" s="197"/>
      <c r="E49" s="197"/>
      <c r="F49" s="197"/>
      <c r="G49" s="197"/>
      <c r="H49" s="197"/>
      <c r="I49" s="197"/>
      <c r="J49" s="197"/>
      <c r="K49" s="197"/>
      <c r="L49" s="197"/>
      <c r="M49" s="197"/>
      <c r="N49" s="197"/>
    </row>
    <row r="50" spans="1:14" ht="12.75">
      <c r="A50" s="197"/>
      <c r="B50" s="197"/>
      <c r="C50" s="197"/>
      <c r="D50" s="197"/>
      <c r="E50" s="197"/>
      <c r="F50" s="197"/>
      <c r="G50" s="197"/>
      <c r="H50" s="197"/>
      <c r="I50" s="197"/>
      <c r="J50" s="197"/>
      <c r="K50" s="197"/>
      <c r="L50" s="197"/>
      <c r="M50" s="197"/>
      <c r="N50" s="197"/>
    </row>
    <row r="51" spans="1:14" ht="12.75">
      <c r="A51" s="197"/>
      <c r="B51" s="197"/>
      <c r="C51" s="197"/>
      <c r="D51" s="197"/>
      <c r="E51" s="197"/>
      <c r="F51" s="197"/>
      <c r="G51" s="197"/>
      <c r="H51" s="197"/>
      <c r="I51" s="197"/>
      <c r="J51" s="197"/>
      <c r="K51" s="197"/>
      <c r="L51" s="197"/>
      <c r="M51" s="197"/>
      <c r="N51" s="197"/>
    </row>
    <row r="52" spans="1:14" ht="12.75">
      <c r="A52" s="197"/>
      <c r="B52" s="197"/>
      <c r="C52" s="197"/>
      <c r="D52" s="197"/>
      <c r="E52" s="197"/>
      <c r="F52" s="197"/>
      <c r="G52" s="197"/>
      <c r="H52" s="197"/>
      <c r="I52" s="197"/>
      <c r="J52" s="197"/>
      <c r="K52" s="197"/>
      <c r="L52" s="197"/>
      <c r="M52" s="197"/>
      <c r="N52" s="197"/>
    </row>
    <row r="53" spans="1:14" ht="12.75">
      <c r="A53" s="197"/>
      <c r="B53" s="197"/>
      <c r="C53" s="197"/>
      <c r="D53" s="197"/>
      <c r="E53" s="197"/>
      <c r="F53" s="197"/>
      <c r="G53" s="197"/>
      <c r="H53" s="197"/>
      <c r="I53" s="197"/>
      <c r="J53" s="197"/>
      <c r="K53" s="197"/>
      <c r="L53" s="197"/>
      <c r="M53" s="197"/>
      <c r="N53" s="197"/>
    </row>
    <row r="54" spans="1:14" ht="12.75">
      <c r="A54" s="197"/>
      <c r="B54" s="197"/>
      <c r="C54" s="197"/>
      <c r="D54" s="197"/>
      <c r="E54" s="197"/>
      <c r="F54" s="197"/>
      <c r="G54" s="197"/>
      <c r="H54" s="197"/>
      <c r="I54" s="197"/>
      <c r="J54" s="197"/>
      <c r="K54" s="197"/>
      <c r="L54" s="197"/>
      <c r="M54" s="197"/>
      <c r="N54" s="197"/>
    </row>
    <row r="55" spans="1:14" ht="12.75">
      <c r="A55" s="197"/>
      <c r="B55" s="197"/>
      <c r="C55" s="197"/>
      <c r="D55" s="197"/>
      <c r="E55" s="197"/>
      <c r="F55" s="197"/>
      <c r="G55" s="197"/>
      <c r="H55" s="197"/>
      <c r="I55" s="197"/>
      <c r="J55" s="197"/>
      <c r="K55" s="197"/>
      <c r="L55" s="197"/>
      <c r="M55" s="197"/>
      <c r="N55" s="197"/>
    </row>
    <row r="56" spans="1:14" ht="12.75">
      <c r="A56" s="197"/>
      <c r="B56" s="197"/>
      <c r="C56" s="197"/>
      <c r="D56" s="197"/>
      <c r="E56" s="197"/>
      <c r="F56" s="197"/>
      <c r="G56" s="197"/>
      <c r="H56" s="197"/>
      <c r="I56" s="197"/>
      <c r="J56" s="197"/>
      <c r="K56" s="197"/>
      <c r="L56" s="197"/>
      <c r="M56" s="197"/>
      <c r="N56" s="197"/>
    </row>
    <row r="57" spans="1:14" ht="12.75">
      <c r="A57" s="197"/>
      <c r="B57" s="197"/>
      <c r="C57" s="197"/>
      <c r="D57" s="197"/>
      <c r="E57" s="197"/>
      <c r="F57" s="197"/>
      <c r="G57" s="197"/>
      <c r="H57" s="197"/>
      <c r="I57" s="197"/>
      <c r="J57" s="197"/>
      <c r="K57" s="197"/>
      <c r="L57" s="197"/>
      <c r="M57" s="197"/>
      <c r="N57" s="197"/>
    </row>
    <row r="58" spans="1:14" ht="12.75">
      <c r="A58" s="197"/>
      <c r="B58" s="197"/>
      <c r="C58" s="197"/>
      <c r="D58" s="197"/>
      <c r="E58" s="197"/>
      <c r="F58" s="197"/>
      <c r="G58" s="197"/>
      <c r="H58" s="197"/>
      <c r="I58" s="197"/>
      <c r="J58" s="197"/>
      <c r="K58" s="197"/>
      <c r="L58" s="197"/>
      <c r="M58" s="197"/>
      <c r="N58" s="197"/>
    </row>
    <row r="59" spans="1:14" ht="12.75">
      <c r="A59" s="197"/>
      <c r="B59" s="197"/>
      <c r="C59" s="197"/>
      <c r="D59" s="197"/>
      <c r="E59" s="197"/>
      <c r="F59" s="197"/>
      <c r="G59" s="197"/>
      <c r="H59" s="197"/>
      <c r="I59" s="197"/>
      <c r="J59" s="197"/>
      <c r="K59" s="197"/>
      <c r="L59" s="197"/>
      <c r="M59" s="197"/>
      <c r="N59" s="197"/>
    </row>
    <row r="60" spans="1:14" ht="12.75">
      <c r="A60" s="197"/>
      <c r="B60" s="197"/>
      <c r="C60" s="197"/>
      <c r="D60" s="197"/>
      <c r="E60" s="197"/>
      <c r="F60" s="197"/>
      <c r="G60" s="197"/>
      <c r="H60" s="197"/>
      <c r="I60" s="197"/>
      <c r="J60" s="197"/>
      <c r="K60" s="197"/>
      <c r="L60" s="197"/>
      <c r="M60" s="197"/>
      <c r="N60" s="197"/>
    </row>
    <row r="61" spans="1:14" ht="12.75">
      <c r="A61" s="197"/>
      <c r="B61" s="197"/>
      <c r="C61" s="197"/>
      <c r="D61" s="197"/>
      <c r="E61" s="197"/>
      <c r="F61" s="197"/>
      <c r="G61" s="197"/>
      <c r="H61" s="197"/>
      <c r="I61" s="197"/>
      <c r="J61" s="197"/>
      <c r="K61" s="197"/>
      <c r="L61" s="197"/>
      <c r="M61" s="197"/>
      <c r="N61" s="197"/>
    </row>
    <row r="62" spans="1:14" ht="12.75">
      <c r="A62" s="197"/>
      <c r="B62" s="197"/>
      <c r="C62" s="197"/>
      <c r="D62" s="197"/>
      <c r="E62" s="197"/>
      <c r="F62" s="197"/>
      <c r="G62" s="197"/>
      <c r="H62" s="197"/>
      <c r="I62" s="197"/>
      <c r="J62" s="197"/>
      <c r="K62" s="197"/>
      <c r="L62" s="197"/>
      <c r="M62" s="197"/>
      <c r="N62" s="197"/>
    </row>
    <row r="63" spans="1:14" ht="12.75">
      <c r="A63" s="197"/>
      <c r="B63" s="197"/>
      <c r="C63" s="197"/>
      <c r="D63" s="197"/>
      <c r="E63" s="197"/>
      <c r="F63" s="197"/>
      <c r="G63" s="197"/>
      <c r="H63" s="197"/>
      <c r="I63" s="197"/>
      <c r="J63" s="197"/>
      <c r="K63" s="197"/>
      <c r="L63" s="197"/>
      <c r="M63" s="197"/>
      <c r="N63" s="197"/>
    </row>
    <row r="64" spans="1:14" ht="12.75">
      <c r="A64" s="197"/>
      <c r="B64" s="197"/>
      <c r="C64" s="197"/>
      <c r="D64" s="197"/>
      <c r="E64" s="197"/>
      <c r="F64" s="197"/>
      <c r="G64" s="197"/>
      <c r="H64" s="197"/>
      <c r="I64" s="197"/>
      <c r="J64" s="197"/>
      <c r="K64" s="197"/>
      <c r="L64" s="197"/>
      <c r="M64" s="197"/>
      <c r="N64" s="197"/>
    </row>
    <row r="65" spans="1:14" ht="12.75">
      <c r="A65" s="197"/>
      <c r="B65" s="197"/>
      <c r="C65" s="197"/>
      <c r="D65" s="197"/>
      <c r="E65" s="197"/>
      <c r="F65" s="197"/>
      <c r="G65" s="197"/>
      <c r="H65" s="197"/>
      <c r="I65" s="197"/>
      <c r="J65" s="197"/>
      <c r="K65" s="197"/>
      <c r="L65" s="197"/>
      <c r="M65" s="197"/>
      <c r="N65" s="197"/>
    </row>
    <row r="66" spans="1:14" ht="12.75">
      <c r="A66" s="197"/>
      <c r="B66" s="197"/>
      <c r="C66" s="197"/>
      <c r="D66" s="197"/>
      <c r="E66" s="197"/>
      <c r="F66" s="197"/>
      <c r="G66" s="197"/>
      <c r="H66" s="197"/>
      <c r="I66" s="197"/>
      <c r="J66" s="197"/>
      <c r="K66" s="197"/>
      <c r="L66" s="197"/>
      <c r="M66" s="197"/>
      <c r="N66" s="197"/>
    </row>
    <row r="67" spans="1:14" ht="12.75">
      <c r="A67" s="197"/>
      <c r="B67" s="197"/>
      <c r="C67" s="197"/>
      <c r="D67" s="197"/>
      <c r="E67" s="197"/>
      <c r="F67" s="197"/>
      <c r="G67" s="197"/>
      <c r="H67" s="197"/>
      <c r="I67" s="197"/>
      <c r="J67" s="197"/>
      <c r="K67" s="197"/>
      <c r="L67" s="197"/>
      <c r="M67" s="197"/>
      <c r="N67" s="197"/>
    </row>
    <row r="68" spans="1:14" ht="12.75">
      <c r="A68" s="197"/>
      <c r="B68" s="197"/>
      <c r="C68" s="197"/>
      <c r="D68" s="197"/>
      <c r="E68" s="197"/>
      <c r="F68" s="197"/>
      <c r="G68" s="197"/>
      <c r="H68" s="197"/>
      <c r="I68" s="197"/>
      <c r="J68" s="197"/>
      <c r="K68" s="197"/>
      <c r="L68" s="197"/>
      <c r="M68" s="197"/>
      <c r="N68" s="197"/>
    </row>
    <row r="69" spans="1:14" ht="12.75">
      <c r="A69" s="197"/>
      <c r="B69" s="197"/>
      <c r="C69" s="197"/>
      <c r="D69" s="197"/>
      <c r="E69" s="197"/>
      <c r="F69" s="197"/>
      <c r="G69" s="197"/>
      <c r="H69" s="197"/>
      <c r="I69" s="197"/>
      <c r="J69" s="197"/>
      <c r="K69" s="197"/>
      <c r="L69" s="197"/>
      <c r="M69" s="197"/>
      <c r="N69" s="197"/>
    </row>
    <row r="70" spans="1:14" ht="12.75">
      <c r="A70" s="197"/>
      <c r="B70" s="197"/>
      <c r="C70" s="197"/>
      <c r="D70" s="197"/>
      <c r="E70" s="197"/>
      <c r="F70" s="197"/>
      <c r="G70" s="197"/>
      <c r="H70" s="197"/>
      <c r="I70" s="197"/>
      <c r="J70" s="197"/>
      <c r="K70" s="197"/>
      <c r="L70" s="197"/>
      <c r="M70" s="197"/>
      <c r="N70" s="197"/>
    </row>
    <row r="71" spans="1:14" ht="12.75">
      <c r="A71" s="197"/>
      <c r="B71" s="197"/>
      <c r="C71" s="197"/>
      <c r="D71" s="197"/>
      <c r="E71" s="197"/>
      <c r="F71" s="197"/>
      <c r="G71" s="197"/>
      <c r="H71" s="197"/>
      <c r="I71" s="197"/>
      <c r="J71" s="197"/>
      <c r="K71" s="197"/>
      <c r="L71" s="197"/>
      <c r="M71" s="197"/>
      <c r="N71" s="197"/>
    </row>
  </sheetData>
  <mergeCells count="4">
    <mergeCell ref="A17:M19"/>
    <mergeCell ref="A1:N3"/>
    <mergeCell ref="A7:N9"/>
    <mergeCell ref="A11:N14"/>
  </mergeCells>
  <printOptions/>
  <pageMargins left="0.75" right="0.75" top="1" bottom="1" header="0.5" footer="0.5"/>
  <pageSetup horizontalDpi="600" verticalDpi="600" orientation="portrait"/>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IV120"/>
  <sheetViews>
    <sheetView workbookViewId="0" topLeftCell="A1">
      <selection activeCell="E27" sqref="E27"/>
      <selection activeCell="A1" sqref="A1:L2"/>
    </sheetView>
  </sheetViews>
  <sheetFormatPr defaultColWidth="11.00390625" defaultRowHeight="12.75"/>
  <cols>
    <col min="1" max="1" width="14.625" style="0" bestFit="1" customWidth="1"/>
    <col min="5" max="5" width="11.00390625" style="0" customWidth="1"/>
    <col min="6" max="6" width="10.75390625" style="0" customWidth="1"/>
    <col min="13" max="13" width="11.00390625" style="2" customWidth="1"/>
  </cols>
  <sheetData>
    <row r="1" spans="1:14" s="29" customFormat="1" ht="21" customHeight="1">
      <c r="A1" s="164" t="s">
        <v>355</v>
      </c>
      <c r="B1" s="165"/>
      <c r="C1" s="165"/>
      <c r="D1" s="165"/>
      <c r="E1" s="165"/>
      <c r="F1" s="165"/>
      <c r="G1" s="165"/>
      <c r="H1" s="165"/>
      <c r="I1" s="165"/>
      <c r="J1" s="165"/>
      <c r="K1" s="165"/>
      <c r="L1" s="165"/>
      <c r="M1" s="265"/>
      <c r="N1" s="159"/>
    </row>
    <row r="2" spans="1:14" s="29" customFormat="1" ht="19.5" customHeight="1">
      <c r="A2" s="165"/>
      <c r="B2" s="165"/>
      <c r="C2" s="165"/>
      <c r="D2" s="165"/>
      <c r="E2" s="165"/>
      <c r="F2" s="165"/>
      <c r="G2" s="165"/>
      <c r="H2" s="165"/>
      <c r="I2" s="165"/>
      <c r="J2" s="165"/>
      <c r="K2" s="165"/>
      <c r="L2" s="165"/>
      <c r="M2" s="265"/>
      <c r="N2" s="159"/>
    </row>
    <row r="3" spans="1:18" ht="12.75">
      <c r="A3" s="186"/>
      <c r="B3" s="186"/>
      <c r="C3" s="186"/>
      <c r="D3" s="186"/>
      <c r="E3" s="186"/>
      <c r="F3" s="186"/>
      <c r="G3" s="186"/>
      <c r="H3" s="186"/>
      <c r="I3" s="186"/>
      <c r="J3" s="186"/>
      <c r="K3" s="186"/>
      <c r="L3" s="186"/>
      <c r="M3" s="186"/>
      <c r="N3" s="181"/>
      <c r="O3" s="178"/>
      <c r="P3" s="178"/>
      <c r="Q3" s="178"/>
      <c r="R3" s="178"/>
    </row>
    <row r="4" spans="1:18" ht="12.75">
      <c r="A4" s="31"/>
      <c r="B4" s="31"/>
      <c r="C4" s="31"/>
      <c r="D4" s="31"/>
      <c r="E4" s="31"/>
      <c r="F4" s="31"/>
      <c r="G4" s="31"/>
      <c r="H4" s="31"/>
      <c r="I4" s="31"/>
      <c r="J4" s="31"/>
      <c r="K4" s="31"/>
      <c r="L4" s="31"/>
      <c r="M4" s="31"/>
      <c r="N4" s="178"/>
      <c r="O4" s="178"/>
      <c r="P4" s="178"/>
      <c r="Q4" s="178"/>
      <c r="R4" s="178"/>
    </row>
    <row r="5" spans="1:18" ht="12.75">
      <c r="A5" s="179" t="s">
        <v>52</v>
      </c>
      <c r="B5" s="31"/>
      <c r="C5" s="31"/>
      <c r="D5" s="31"/>
      <c r="E5" s="31"/>
      <c r="F5" s="31"/>
      <c r="G5" s="31"/>
      <c r="H5" s="31"/>
      <c r="I5" s="31"/>
      <c r="J5" s="31"/>
      <c r="K5" s="31"/>
      <c r="L5" s="31"/>
      <c r="M5" s="31"/>
      <c r="N5" s="178"/>
      <c r="O5" s="178"/>
      <c r="P5" s="178"/>
      <c r="Q5" s="178"/>
      <c r="R5" s="178"/>
    </row>
    <row r="6" spans="1:18" ht="12.75">
      <c r="A6" s="179"/>
      <c r="B6" s="31"/>
      <c r="C6" s="31"/>
      <c r="D6" s="31"/>
      <c r="E6" s="31"/>
      <c r="F6" s="31"/>
      <c r="G6" s="31"/>
      <c r="H6" s="31"/>
      <c r="I6" s="31"/>
      <c r="J6" s="31"/>
      <c r="K6" s="31"/>
      <c r="L6" s="31"/>
      <c r="M6" s="31"/>
      <c r="N6" s="178"/>
      <c r="O6" s="178"/>
      <c r="P6" s="178"/>
      <c r="Q6" s="178"/>
      <c r="R6" s="178"/>
    </row>
    <row r="7" spans="1:18" ht="12.75">
      <c r="A7" s="180" t="s">
        <v>30</v>
      </c>
      <c r="B7" s="180"/>
      <c r="C7" s="180"/>
      <c r="D7" s="180"/>
      <c r="E7" s="180"/>
      <c r="F7" s="180"/>
      <c r="G7" s="180"/>
      <c r="H7" s="180"/>
      <c r="I7" s="180"/>
      <c r="J7" s="180"/>
      <c r="K7" s="180"/>
      <c r="L7" s="180"/>
      <c r="M7" s="186"/>
      <c r="N7" s="178"/>
      <c r="O7" s="178"/>
      <c r="P7" s="178"/>
      <c r="Q7" s="178"/>
      <c r="R7" s="178"/>
    </row>
    <row r="8" spans="1:18" ht="12.75">
      <c r="A8" s="180"/>
      <c r="B8" s="180"/>
      <c r="C8" s="180"/>
      <c r="D8" s="180"/>
      <c r="E8" s="180"/>
      <c r="F8" s="180"/>
      <c r="G8" s="180"/>
      <c r="H8" s="180"/>
      <c r="I8" s="180"/>
      <c r="J8" s="180"/>
      <c r="K8" s="180"/>
      <c r="L8" s="180"/>
      <c r="M8" s="186"/>
      <c r="N8" s="178"/>
      <c r="O8" s="178"/>
      <c r="P8" s="178"/>
      <c r="Q8" s="178"/>
      <c r="R8" s="178"/>
    </row>
    <row r="9" spans="1:18" s="1" customFormat="1" ht="12.75">
      <c r="A9" s="180" t="s">
        <v>84</v>
      </c>
      <c r="B9" s="180"/>
      <c r="C9" s="180"/>
      <c r="D9" s="180"/>
      <c r="E9" s="180"/>
      <c r="F9" s="180"/>
      <c r="G9" s="180"/>
      <c r="H9" s="180"/>
      <c r="I9" s="180"/>
      <c r="J9" s="180"/>
      <c r="K9" s="180"/>
      <c r="L9" s="180"/>
      <c r="M9" s="186"/>
      <c r="N9" s="182"/>
      <c r="O9" s="182"/>
      <c r="P9" s="182"/>
      <c r="Q9" s="182"/>
      <c r="R9" s="182"/>
    </row>
    <row r="10" spans="1:18" s="1" customFormat="1" ht="12.75">
      <c r="A10" s="180"/>
      <c r="B10" s="180"/>
      <c r="C10" s="180"/>
      <c r="D10" s="180"/>
      <c r="E10" s="180"/>
      <c r="F10" s="180"/>
      <c r="G10" s="180"/>
      <c r="H10" s="180"/>
      <c r="I10" s="180"/>
      <c r="J10" s="180"/>
      <c r="K10" s="180"/>
      <c r="L10" s="180"/>
      <c r="M10" s="186"/>
      <c r="N10" s="182"/>
      <c r="O10" s="182"/>
      <c r="P10" s="182"/>
      <c r="Q10" s="182"/>
      <c r="R10" s="182"/>
    </row>
    <row r="11" spans="1:18" s="1" customFormat="1" ht="12.75">
      <c r="A11" s="180"/>
      <c r="B11" s="180"/>
      <c r="C11" s="180"/>
      <c r="D11" s="180"/>
      <c r="E11" s="180"/>
      <c r="F11" s="180"/>
      <c r="G11" s="180"/>
      <c r="H11" s="180"/>
      <c r="I11" s="180"/>
      <c r="J11" s="180"/>
      <c r="K11" s="180"/>
      <c r="L11" s="180"/>
      <c r="M11" s="186"/>
      <c r="N11" s="182"/>
      <c r="O11" s="182"/>
      <c r="P11" s="182"/>
      <c r="Q11" s="182"/>
      <c r="R11" s="182"/>
    </row>
    <row r="12" spans="1:18" ht="12.75">
      <c r="A12" s="180"/>
      <c r="B12" s="180"/>
      <c r="C12" s="180"/>
      <c r="D12" s="180"/>
      <c r="E12" s="180"/>
      <c r="F12" s="180"/>
      <c r="G12" s="180"/>
      <c r="H12" s="180"/>
      <c r="I12" s="180"/>
      <c r="J12" s="180"/>
      <c r="K12" s="180"/>
      <c r="L12" s="180"/>
      <c r="M12" s="31"/>
      <c r="N12" s="178"/>
      <c r="O12" s="178"/>
      <c r="P12" s="178"/>
      <c r="Q12" s="178"/>
      <c r="R12" s="178"/>
    </row>
    <row r="13" spans="1:18" ht="12.75">
      <c r="A13" s="33"/>
      <c r="B13" s="33"/>
      <c r="C13" s="33"/>
      <c r="D13" s="33"/>
      <c r="E13" s="33"/>
      <c r="F13" s="33"/>
      <c r="G13" s="33"/>
      <c r="H13" s="33"/>
      <c r="I13" s="33"/>
      <c r="J13" s="33"/>
      <c r="K13" s="31"/>
      <c r="L13" s="31"/>
      <c r="M13" s="31"/>
      <c r="N13" s="178"/>
      <c r="O13" s="178"/>
      <c r="P13" s="178"/>
      <c r="Q13" s="178"/>
      <c r="R13" s="178"/>
    </row>
    <row r="14" spans="1:18" ht="12.75">
      <c r="A14" s="33"/>
      <c r="B14" s="33"/>
      <c r="C14" s="33"/>
      <c r="D14" s="33"/>
      <c r="E14" s="33"/>
      <c r="F14" s="33"/>
      <c r="G14" s="33"/>
      <c r="H14" s="33"/>
      <c r="I14" s="33"/>
      <c r="J14" s="33"/>
      <c r="K14" s="31"/>
      <c r="L14" s="31"/>
      <c r="M14" s="31"/>
      <c r="N14" s="178"/>
      <c r="O14" s="178"/>
      <c r="P14" s="178"/>
      <c r="Q14" s="178"/>
      <c r="R14" s="178"/>
    </row>
    <row r="15" spans="1:18" ht="12.75">
      <c r="A15" s="183" t="s">
        <v>85</v>
      </c>
      <c r="B15" s="180"/>
      <c r="C15" s="33"/>
      <c r="D15" s="33"/>
      <c r="E15" s="33"/>
      <c r="F15" s="33"/>
      <c r="G15" s="33"/>
      <c r="H15" s="33"/>
      <c r="I15" s="33"/>
      <c r="J15" s="33"/>
      <c r="K15" s="31"/>
      <c r="L15" s="31"/>
      <c r="M15" s="31"/>
      <c r="N15" s="178"/>
      <c r="O15" s="178"/>
      <c r="P15" s="178"/>
      <c r="Q15" s="178"/>
      <c r="R15" s="178"/>
    </row>
    <row r="16" spans="1:18" ht="12.75">
      <c r="A16" s="184"/>
      <c r="B16" s="33"/>
      <c r="C16" s="33"/>
      <c r="D16" s="33"/>
      <c r="E16" s="33"/>
      <c r="F16" s="33"/>
      <c r="G16" s="33"/>
      <c r="H16" s="33"/>
      <c r="I16" s="33"/>
      <c r="J16" s="33"/>
      <c r="K16" s="31"/>
      <c r="L16" s="31"/>
      <c r="M16" s="31"/>
      <c r="N16" s="178"/>
      <c r="O16" s="178"/>
      <c r="P16" s="178"/>
      <c r="Q16" s="178"/>
      <c r="R16" s="178"/>
    </row>
    <row r="17" spans="1:18" ht="12.75">
      <c r="A17" s="185" t="s">
        <v>53</v>
      </c>
      <c r="B17" s="186"/>
      <c r="C17" s="186"/>
      <c r="D17" s="186"/>
      <c r="E17" s="186"/>
      <c r="F17" s="186"/>
      <c r="G17" s="186"/>
      <c r="H17" s="186"/>
      <c r="I17" s="186"/>
      <c r="J17" s="31"/>
      <c r="K17" s="31"/>
      <c r="L17" s="31"/>
      <c r="M17" s="31"/>
      <c r="N17" s="178"/>
      <c r="O17" s="178"/>
      <c r="P17" s="178"/>
      <c r="Q17" s="178"/>
      <c r="R17" s="178"/>
    </row>
    <row r="18" spans="1:18" ht="12.75">
      <c r="A18" s="186" t="s">
        <v>74</v>
      </c>
      <c r="B18" s="186"/>
      <c r="C18" s="186"/>
      <c r="D18" s="186"/>
      <c r="E18" s="186"/>
      <c r="F18" s="186"/>
      <c r="G18" s="186"/>
      <c r="H18" s="186"/>
      <c r="I18" s="186"/>
      <c r="J18" s="31"/>
      <c r="K18" s="31"/>
      <c r="L18" s="31"/>
      <c r="M18" s="31"/>
      <c r="N18" s="178"/>
      <c r="O18" s="178"/>
      <c r="P18" s="178"/>
      <c r="Q18" s="178"/>
      <c r="R18" s="178"/>
    </row>
    <row r="19" spans="1:18" ht="12.75">
      <c r="A19" s="180" t="s">
        <v>75</v>
      </c>
      <c r="B19" s="180"/>
      <c r="C19" s="180"/>
      <c r="D19" s="180"/>
      <c r="E19" s="180"/>
      <c r="F19" s="180"/>
      <c r="G19" s="180"/>
      <c r="H19" s="180"/>
      <c r="I19" s="33"/>
      <c r="J19" s="33"/>
      <c r="K19" s="31"/>
      <c r="L19" s="31"/>
      <c r="M19" s="31"/>
      <c r="N19" s="178"/>
      <c r="O19" s="178"/>
      <c r="P19" s="178"/>
      <c r="Q19" s="178"/>
      <c r="R19" s="178"/>
    </row>
    <row r="20" spans="1:18" ht="12.75">
      <c r="A20" s="180"/>
      <c r="B20" s="180"/>
      <c r="C20" s="180"/>
      <c r="D20" s="180"/>
      <c r="E20" s="180"/>
      <c r="F20" s="180"/>
      <c r="G20" s="180"/>
      <c r="H20" s="180"/>
      <c r="I20" s="33"/>
      <c r="J20" s="33"/>
      <c r="K20" s="31"/>
      <c r="L20" s="31"/>
      <c r="M20" s="31"/>
      <c r="N20" s="178"/>
      <c r="O20" s="178"/>
      <c r="P20" s="178"/>
      <c r="Q20" s="178"/>
      <c r="R20" s="178"/>
    </row>
    <row r="21" spans="1:18" ht="12.75">
      <c r="A21" s="186" t="s">
        <v>76</v>
      </c>
      <c r="B21" s="33"/>
      <c r="C21" s="33"/>
      <c r="D21" s="33"/>
      <c r="E21" s="33"/>
      <c r="F21" s="33"/>
      <c r="G21" s="33"/>
      <c r="H21" s="33"/>
      <c r="I21" s="33"/>
      <c r="J21" s="33"/>
      <c r="K21" s="31"/>
      <c r="L21" s="31"/>
      <c r="M21" s="31"/>
      <c r="N21" s="178"/>
      <c r="O21" s="178"/>
      <c r="P21" s="178"/>
      <c r="Q21" s="178"/>
      <c r="R21" s="178"/>
    </row>
    <row r="22" spans="1:18" s="1" customFormat="1" ht="12.75">
      <c r="A22" s="186" t="s">
        <v>77</v>
      </c>
      <c r="B22" s="186"/>
      <c r="C22" s="186"/>
      <c r="D22" s="186"/>
      <c r="E22" s="186"/>
      <c r="F22" s="186"/>
      <c r="G22" s="186"/>
      <c r="H22" s="186"/>
      <c r="I22" s="186"/>
      <c r="J22" s="186"/>
      <c r="K22" s="186"/>
      <c r="L22" s="186"/>
      <c r="M22" s="186"/>
      <c r="N22" s="182"/>
      <c r="O22" s="182"/>
      <c r="P22" s="182"/>
      <c r="Q22" s="182"/>
      <c r="R22" s="182"/>
    </row>
    <row r="23" spans="1:18" s="1" customFormat="1" ht="12.75">
      <c r="A23" s="186" t="s">
        <v>78</v>
      </c>
      <c r="B23" s="186"/>
      <c r="C23" s="186"/>
      <c r="D23" s="186"/>
      <c r="E23" s="186"/>
      <c r="F23" s="186"/>
      <c r="G23" s="186"/>
      <c r="H23" s="186"/>
      <c r="I23" s="186"/>
      <c r="J23" s="186"/>
      <c r="K23" s="186"/>
      <c r="L23" s="186"/>
      <c r="M23" s="186"/>
      <c r="N23" s="182"/>
      <c r="O23" s="182"/>
      <c r="P23" s="182"/>
      <c r="Q23" s="182"/>
      <c r="R23" s="182"/>
    </row>
    <row r="24" spans="1:18" ht="12.75">
      <c r="A24" s="31" t="s">
        <v>79</v>
      </c>
      <c r="B24" s="31"/>
      <c r="C24" s="31"/>
      <c r="D24" s="31"/>
      <c r="E24" s="31"/>
      <c r="F24" s="31"/>
      <c r="G24" s="31"/>
      <c r="H24" s="31"/>
      <c r="I24" s="31"/>
      <c r="J24" s="31"/>
      <c r="K24" s="31"/>
      <c r="L24" s="31"/>
      <c r="M24" s="31"/>
      <c r="N24" s="178"/>
      <c r="O24" s="178"/>
      <c r="P24" s="178"/>
      <c r="Q24" s="178"/>
      <c r="R24" s="178"/>
    </row>
    <row r="25" spans="1:18" ht="15">
      <c r="A25" s="31"/>
      <c r="B25" s="31" t="s">
        <v>81</v>
      </c>
      <c r="C25" s="31"/>
      <c r="D25" s="31"/>
      <c r="E25" s="31"/>
      <c r="F25" s="31"/>
      <c r="G25" s="31"/>
      <c r="H25" s="533" t="s">
        <v>82</v>
      </c>
      <c r="I25" s="31"/>
      <c r="J25" s="31"/>
      <c r="K25" s="31"/>
      <c r="L25" s="31"/>
      <c r="M25" s="31"/>
      <c r="N25" s="178"/>
      <c r="O25" s="178"/>
      <c r="P25" s="178"/>
      <c r="Q25" s="178"/>
      <c r="R25" s="178"/>
    </row>
    <row r="26" spans="1:18" ht="12.75">
      <c r="A26" s="31" t="s">
        <v>83</v>
      </c>
      <c r="B26" s="31"/>
      <c r="C26" s="31"/>
      <c r="D26" s="31"/>
      <c r="E26" s="31"/>
      <c r="F26" s="31"/>
      <c r="G26" s="31"/>
      <c r="H26" s="31"/>
      <c r="I26" s="31"/>
      <c r="J26" s="31"/>
      <c r="K26" s="31"/>
      <c r="L26" s="31"/>
      <c r="M26" s="31"/>
      <c r="N26" s="178"/>
      <c r="O26" s="178"/>
      <c r="P26" s="178"/>
      <c r="Q26" s="178"/>
      <c r="R26" s="178"/>
    </row>
    <row r="27" spans="1:18" s="1" customFormat="1" ht="12.75">
      <c r="A27" s="186" t="s">
        <v>80</v>
      </c>
      <c r="B27" s="186"/>
      <c r="C27" s="186"/>
      <c r="D27" s="186"/>
      <c r="E27" s="186"/>
      <c r="F27" s="186"/>
      <c r="G27" s="186"/>
      <c r="H27" s="186"/>
      <c r="I27" s="186"/>
      <c r="J27" s="186"/>
      <c r="K27" s="186"/>
      <c r="L27" s="186"/>
      <c r="M27" s="186"/>
      <c r="N27" s="182"/>
      <c r="O27" s="182"/>
      <c r="P27" s="182"/>
      <c r="Q27" s="182"/>
      <c r="R27" s="182"/>
    </row>
    <row r="28" spans="1:18" s="1" customFormat="1" ht="12.75">
      <c r="A28" s="186"/>
      <c r="B28" s="186"/>
      <c r="C28" s="186"/>
      <c r="D28" s="186"/>
      <c r="E28" s="186"/>
      <c r="F28" s="186"/>
      <c r="G28" s="186"/>
      <c r="H28" s="186"/>
      <c r="I28" s="186"/>
      <c r="J28" s="186"/>
      <c r="K28" s="186"/>
      <c r="L28" s="186"/>
      <c r="M28" s="186"/>
      <c r="N28" s="182"/>
      <c r="O28" s="182"/>
      <c r="P28" s="182"/>
      <c r="Q28" s="182"/>
      <c r="R28" s="182"/>
    </row>
    <row r="29" spans="1:18" ht="12.75">
      <c r="A29" s="185" t="s">
        <v>54</v>
      </c>
      <c r="B29" s="186"/>
      <c r="C29" s="186"/>
      <c r="D29" s="186"/>
      <c r="E29" s="186"/>
      <c r="F29" s="186"/>
      <c r="G29" s="186"/>
      <c r="H29" s="186"/>
      <c r="I29" s="186"/>
      <c r="J29" s="31"/>
      <c r="K29" s="31"/>
      <c r="L29" s="31"/>
      <c r="M29" s="31"/>
      <c r="N29" s="178"/>
      <c r="O29" s="178"/>
      <c r="P29" s="178"/>
      <c r="Q29" s="178"/>
      <c r="R29" s="178"/>
    </row>
    <row r="30" spans="1:18" ht="12.75">
      <c r="A30" s="186" t="s">
        <v>35</v>
      </c>
      <c r="B30" s="186"/>
      <c r="C30" s="186"/>
      <c r="D30" s="186"/>
      <c r="E30" s="186"/>
      <c r="F30" s="186"/>
      <c r="G30" s="186"/>
      <c r="H30" s="186"/>
      <c r="I30" s="186"/>
      <c r="J30" s="31"/>
      <c r="K30" s="31"/>
      <c r="L30" s="31"/>
      <c r="M30" s="31"/>
      <c r="N30" s="178"/>
      <c r="O30" s="178"/>
      <c r="P30" s="178"/>
      <c r="Q30" s="178"/>
      <c r="R30" s="178"/>
    </row>
    <row r="31" spans="1:18" ht="12.75">
      <c r="A31" s="186" t="s">
        <v>36</v>
      </c>
      <c r="B31" s="186"/>
      <c r="C31" s="186"/>
      <c r="D31" s="186"/>
      <c r="E31" s="186"/>
      <c r="F31" s="186"/>
      <c r="G31" s="186"/>
      <c r="H31" s="186"/>
      <c r="I31" s="186"/>
      <c r="J31" s="31"/>
      <c r="K31" s="31"/>
      <c r="L31" s="31"/>
      <c r="M31" s="31"/>
      <c r="N31" s="178"/>
      <c r="O31" s="178"/>
      <c r="P31" s="178"/>
      <c r="Q31" s="178"/>
      <c r="R31" s="178"/>
    </row>
    <row r="32" spans="1:18" ht="12.75">
      <c r="A32" s="185"/>
      <c r="B32" s="186" t="s">
        <v>37</v>
      </c>
      <c r="C32" s="186"/>
      <c r="D32" s="186"/>
      <c r="E32" s="208" t="s">
        <v>38</v>
      </c>
      <c r="F32" s="186"/>
      <c r="G32" s="186"/>
      <c r="H32" s="186"/>
      <c r="I32" s="186"/>
      <c r="J32" s="31"/>
      <c r="K32" s="31"/>
      <c r="L32" s="31"/>
      <c r="M32" s="31"/>
      <c r="N32" s="178"/>
      <c r="O32" s="178"/>
      <c r="P32" s="178"/>
      <c r="Q32" s="178"/>
      <c r="R32" s="178"/>
    </row>
    <row r="33" spans="1:18" ht="12.75">
      <c r="A33" s="186" t="s">
        <v>39</v>
      </c>
      <c r="B33" s="186"/>
      <c r="C33" s="186"/>
      <c r="D33" s="186"/>
      <c r="E33" s="186"/>
      <c r="F33" s="186"/>
      <c r="G33" s="186"/>
      <c r="H33" s="186"/>
      <c r="I33" s="186"/>
      <c r="J33" s="31"/>
      <c r="K33" s="31"/>
      <c r="L33" s="31"/>
      <c r="M33" s="31"/>
      <c r="N33" s="178"/>
      <c r="O33" s="178"/>
      <c r="P33" s="178"/>
      <c r="Q33" s="178"/>
      <c r="R33" s="178"/>
    </row>
    <row r="34" spans="1:18" ht="12.75">
      <c r="A34" s="186" t="s">
        <v>40</v>
      </c>
      <c r="B34" s="186"/>
      <c r="C34" s="186"/>
      <c r="D34" s="186"/>
      <c r="E34" s="186"/>
      <c r="F34" s="186"/>
      <c r="G34" s="186"/>
      <c r="H34" s="186"/>
      <c r="I34" s="186"/>
      <c r="J34" s="31"/>
      <c r="K34" s="31"/>
      <c r="L34" s="31"/>
      <c r="M34" s="31"/>
      <c r="N34" s="178"/>
      <c r="O34" s="178"/>
      <c r="P34" s="178"/>
      <c r="Q34" s="178"/>
      <c r="R34" s="178"/>
    </row>
    <row r="35" spans="1:18" ht="12.75">
      <c r="A35" s="186" t="s">
        <v>41</v>
      </c>
      <c r="B35" s="186"/>
      <c r="C35" s="186"/>
      <c r="D35" s="186"/>
      <c r="E35" s="186"/>
      <c r="F35" s="186"/>
      <c r="G35" s="186"/>
      <c r="H35" s="186"/>
      <c r="I35" s="186"/>
      <c r="J35" s="31"/>
      <c r="K35" s="31"/>
      <c r="L35" s="31"/>
      <c r="M35" s="31"/>
      <c r="N35" s="178"/>
      <c r="O35" s="178"/>
      <c r="P35" s="178"/>
      <c r="Q35" s="178"/>
      <c r="R35" s="178"/>
    </row>
    <row r="36" spans="1:18" ht="12.75">
      <c r="A36" s="186" t="s">
        <v>42</v>
      </c>
      <c r="B36" s="186"/>
      <c r="C36" s="186"/>
      <c r="D36" s="186"/>
      <c r="E36" s="186"/>
      <c r="F36" s="186"/>
      <c r="G36" s="186"/>
      <c r="H36" s="186"/>
      <c r="I36" s="186"/>
      <c r="J36" s="31"/>
      <c r="K36" s="31"/>
      <c r="L36" s="31"/>
      <c r="M36" s="31"/>
      <c r="N36" s="178"/>
      <c r="O36" s="178"/>
      <c r="P36" s="178"/>
      <c r="Q36" s="178"/>
      <c r="R36" s="178"/>
    </row>
    <row r="37" spans="1:256" ht="12.75">
      <c r="A37" s="186" t="s">
        <v>43</v>
      </c>
      <c r="B37" s="186"/>
      <c r="C37" s="186"/>
      <c r="D37" s="186"/>
      <c r="E37" s="186"/>
      <c r="F37" s="186"/>
      <c r="G37" s="186"/>
      <c r="H37" s="186"/>
      <c r="I37" s="186"/>
      <c r="J37" s="186"/>
      <c r="K37" s="186"/>
      <c r="L37" s="186"/>
      <c r="M37" s="186"/>
      <c r="N37" s="186"/>
      <c r="O37" s="186"/>
      <c r="P37" s="186"/>
      <c r="Q37" s="186"/>
      <c r="R37" s="186"/>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62"/>
      <c r="HL37" s="162"/>
      <c r="HM37" s="162"/>
      <c r="HN37" s="162"/>
      <c r="HO37" s="162"/>
      <c r="HP37" s="162"/>
      <c r="HQ37" s="162"/>
      <c r="HR37" s="162"/>
      <c r="HS37" s="162"/>
      <c r="HT37" s="162"/>
      <c r="HU37" s="162"/>
      <c r="HV37" s="162"/>
      <c r="HW37" s="162"/>
      <c r="HX37" s="162"/>
      <c r="HY37" s="162"/>
      <c r="HZ37" s="162"/>
      <c r="IA37" s="162"/>
      <c r="IB37" s="162"/>
      <c r="IC37" s="162"/>
      <c r="ID37" s="162"/>
      <c r="IE37" s="162"/>
      <c r="IF37" s="162"/>
      <c r="IG37" s="162"/>
      <c r="IH37" s="162"/>
      <c r="II37" s="162"/>
      <c r="IJ37" s="162"/>
      <c r="IK37" s="162"/>
      <c r="IL37" s="162"/>
      <c r="IM37" s="162"/>
      <c r="IN37" s="162"/>
      <c r="IO37" s="162"/>
      <c r="IP37" s="162"/>
      <c r="IQ37" s="162"/>
      <c r="IR37" s="162"/>
      <c r="IS37" s="162"/>
      <c r="IT37" s="162"/>
      <c r="IU37" s="162"/>
      <c r="IV37" s="162"/>
    </row>
    <row r="38" spans="1:256" ht="12.75">
      <c r="A38" s="186" t="s">
        <v>44</v>
      </c>
      <c r="B38" s="186"/>
      <c r="C38" s="186"/>
      <c r="D38" s="186"/>
      <c r="E38" s="186"/>
      <c r="F38" s="186"/>
      <c r="G38" s="186"/>
      <c r="H38" s="186"/>
      <c r="I38" s="186"/>
      <c r="J38" s="186"/>
      <c r="K38" s="186"/>
      <c r="L38" s="186"/>
      <c r="M38" s="186"/>
      <c r="N38" s="186"/>
      <c r="O38" s="186"/>
      <c r="P38" s="186"/>
      <c r="Q38" s="186"/>
      <c r="R38" s="186"/>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c r="IT38" s="162"/>
      <c r="IU38" s="162"/>
      <c r="IV38" s="162"/>
    </row>
    <row r="39" spans="1:18" s="1" customFormat="1" ht="12.75">
      <c r="A39" s="182" t="s">
        <v>45</v>
      </c>
      <c r="B39" s="182"/>
      <c r="C39" s="182"/>
      <c r="D39" s="182"/>
      <c r="E39" s="182"/>
      <c r="F39" s="186"/>
      <c r="G39" s="186"/>
      <c r="H39" s="186"/>
      <c r="I39" s="186"/>
      <c r="J39" s="186"/>
      <c r="K39" s="186"/>
      <c r="L39" s="186"/>
      <c r="M39" s="186"/>
      <c r="N39" s="182"/>
      <c r="O39" s="182"/>
      <c r="P39" s="182"/>
      <c r="Q39" s="182"/>
      <c r="R39" s="182"/>
    </row>
    <row r="40" spans="1:256" ht="12.75">
      <c r="A40" s="186"/>
      <c r="B40" s="186"/>
      <c r="C40" s="186"/>
      <c r="D40" s="186"/>
      <c r="E40" s="186"/>
      <c r="F40" s="186"/>
      <c r="G40" s="186"/>
      <c r="H40" s="186"/>
      <c r="I40" s="186"/>
      <c r="J40" s="186"/>
      <c r="K40" s="186"/>
      <c r="L40" s="186"/>
      <c r="M40" s="158"/>
      <c r="N40" s="1"/>
      <c r="O40" s="1"/>
      <c r="P40" s="1"/>
      <c r="Q40" s="1"/>
      <c r="R40" s="1"/>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row>
    <row r="41" spans="1:256" ht="12.75">
      <c r="A41" s="186"/>
      <c r="B41" s="186"/>
      <c r="C41" s="186"/>
      <c r="D41" s="186"/>
      <c r="E41" s="186"/>
      <c r="F41" s="186"/>
      <c r="G41" s="186"/>
      <c r="H41" s="186"/>
      <c r="I41" s="186"/>
      <c r="J41" s="186"/>
      <c r="K41" s="186"/>
      <c r="L41" s="186"/>
      <c r="M41" s="158"/>
      <c r="N41" s="1"/>
      <c r="O41" s="1"/>
      <c r="P41" s="1"/>
      <c r="Q41" s="1"/>
      <c r="R41" s="1"/>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3"/>
      <c r="FU41" s="153"/>
      <c r="FV41" s="153"/>
      <c r="FW41" s="153"/>
      <c r="FX41" s="153"/>
      <c r="FY41" s="153"/>
      <c r="FZ41" s="153"/>
      <c r="GA41" s="153"/>
      <c r="GB41" s="153"/>
      <c r="GC41" s="153"/>
      <c r="GD41" s="153"/>
      <c r="GE41" s="153"/>
      <c r="GF41" s="153"/>
      <c r="GG41" s="153"/>
      <c r="GH41" s="153"/>
      <c r="GI41" s="153"/>
      <c r="GJ41" s="153"/>
      <c r="GK41" s="153"/>
      <c r="GL41" s="153"/>
      <c r="GM41" s="153"/>
      <c r="GN41" s="153"/>
      <c r="GO41" s="153"/>
      <c r="GP41" s="153"/>
      <c r="GQ41" s="153"/>
      <c r="GR41" s="153"/>
      <c r="GS41" s="153"/>
      <c r="GT41" s="153"/>
      <c r="GU41" s="153"/>
      <c r="GV41" s="153"/>
      <c r="GW41" s="153"/>
      <c r="GX41" s="153"/>
      <c r="GY41" s="153"/>
      <c r="GZ41" s="153"/>
      <c r="HA41" s="153"/>
      <c r="HB41" s="153"/>
      <c r="HC41" s="153"/>
      <c r="HD41" s="153"/>
      <c r="HE41" s="153"/>
      <c r="HF41" s="153"/>
      <c r="HG41" s="153"/>
      <c r="HH41" s="153"/>
      <c r="HI41" s="153"/>
      <c r="HJ41" s="153"/>
      <c r="HK41" s="153"/>
      <c r="HL41" s="153"/>
      <c r="HM41" s="153"/>
      <c r="HN41" s="153"/>
      <c r="HO41" s="153"/>
      <c r="HP41" s="153"/>
      <c r="HQ41" s="153"/>
      <c r="HR41" s="153"/>
      <c r="HS41" s="153"/>
      <c r="HT41" s="153"/>
      <c r="HU41" s="153"/>
      <c r="HV41" s="153"/>
      <c r="HW41" s="153"/>
      <c r="HX41" s="153"/>
      <c r="HY41" s="153"/>
      <c r="HZ41" s="153"/>
      <c r="IA41" s="153"/>
      <c r="IB41" s="153"/>
      <c r="IC41" s="153"/>
      <c r="ID41" s="153"/>
      <c r="IE41" s="153"/>
      <c r="IF41" s="153"/>
      <c r="IG41" s="153"/>
      <c r="IH41" s="153"/>
      <c r="II41" s="153"/>
      <c r="IJ41" s="153"/>
      <c r="IK41" s="153"/>
      <c r="IL41" s="153"/>
      <c r="IM41" s="153"/>
      <c r="IN41" s="153"/>
      <c r="IO41" s="153"/>
      <c r="IP41" s="153"/>
      <c r="IQ41" s="153"/>
      <c r="IR41" s="153"/>
      <c r="IS41" s="153"/>
      <c r="IT41" s="153"/>
      <c r="IU41" s="153"/>
      <c r="IV41" s="153"/>
    </row>
    <row r="42" spans="1:256" ht="12.75">
      <c r="A42" s="195" t="s">
        <v>32</v>
      </c>
      <c r="B42" s="186"/>
      <c r="C42" s="186"/>
      <c r="D42" s="186"/>
      <c r="E42" s="186"/>
      <c r="F42" s="186"/>
      <c r="G42" s="186"/>
      <c r="H42" s="186"/>
      <c r="I42" s="186"/>
      <c r="J42" s="186"/>
      <c r="K42" s="186"/>
      <c r="L42" s="186"/>
      <c r="M42" s="158"/>
      <c r="N42" s="1"/>
      <c r="O42" s="1"/>
      <c r="P42" s="1"/>
      <c r="Q42" s="1"/>
      <c r="R42" s="1"/>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row>
    <row r="43" spans="1:256" ht="12.75">
      <c r="A43" s="186"/>
      <c r="B43" s="186"/>
      <c r="C43" s="186"/>
      <c r="D43" s="186"/>
      <c r="E43" s="186"/>
      <c r="F43" s="186"/>
      <c r="G43" s="186"/>
      <c r="H43" s="186"/>
      <c r="I43" s="186"/>
      <c r="J43" s="186"/>
      <c r="K43" s="186"/>
      <c r="L43" s="186"/>
      <c r="M43" s="158"/>
      <c r="N43" s="1"/>
      <c r="O43" s="1"/>
      <c r="P43" s="1"/>
      <c r="Q43" s="1"/>
      <c r="R43" s="1"/>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62"/>
      <c r="GG43" s="162"/>
      <c r="GH43" s="162"/>
      <c r="GI43" s="162"/>
      <c r="GJ43" s="162"/>
      <c r="GK43" s="162"/>
      <c r="GL43" s="162"/>
      <c r="GM43" s="162"/>
      <c r="GN43" s="162"/>
      <c r="GO43" s="162"/>
      <c r="GP43" s="162"/>
      <c r="GQ43" s="162"/>
      <c r="GR43" s="162"/>
      <c r="GS43" s="162"/>
      <c r="GT43" s="162"/>
      <c r="GU43" s="162"/>
      <c r="GV43" s="162"/>
      <c r="GW43" s="162"/>
      <c r="GX43" s="162"/>
      <c r="GY43" s="162"/>
      <c r="GZ43" s="162"/>
      <c r="HA43" s="162"/>
      <c r="HB43" s="162"/>
      <c r="HC43" s="162"/>
      <c r="HD43" s="162"/>
      <c r="HE43" s="162"/>
      <c r="HF43" s="162"/>
      <c r="HG43" s="162"/>
      <c r="HH43" s="162"/>
      <c r="HI43" s="162"/>
      <c r="HJ43" s="162"/>
      <c r="HK43" s="162"/>
      <c r="HL43" s="162"/>
      <c r="HM43" s="162"/>
      <c r="HN43" s="162"/>
      <c r="HO43" s="162"/>
      <c r="HP43" s="162"/>
      <c r="HQ43" s="162"/>
      <c r="HR43" s="162"/>
      <c r="HS43" s="162"/>
      <c r="HT43" s="162"/>
      <c r="HU43" s="162"/>
      <c r="HV43" s="162"/>
      <c r="HW43" s="162"/>
      <c r="HX43" s="162"/>
      <c r="HY43" s="162"/>
      <c r="HZ43" s="162"/>
      <c r="IA43" s="162"/>
      <c r="IB43" s="162"/>
      <c r="IC43" s="162"/>
      <c r="ID43" s="162"/>
      <c r="IE43" s="162"/>
      <c r="IF43" s="162"/>
      <c r="IG43" s="162"/>
      <c r="IH43" s="162"/>
      <c r="II43" s="162"/>
      <c r="IJ43" s="162"/>
      <c r="IK43" s="162"/>
      <c r="IL43" s="162"/>
      <c r="IM43" s="162"/>
      <c r="IN43" s="162"/>
      <c r="IO43" s="162"/>
      <c r="IP43" s="162"/>
      <c r="IQ43" s="162"/>
      <c r="IR43" s="162"/>
      <c r="IS43" s="162"/>
      <c r="IT43" s="162"/>
      <c r="IU43" s="162"/>
      <c r="IV43" s="162"/>
    </row>
    <row r="44" spans="1:256" ht="12.75">
      <c r="A44" s="186" t="s">
        <v>33</v>
      </c>
      <c r="B44" s="186"/>
      <c r="C44" s="186"/>
      <c r="D44" s="186"/>
      <c r="E44" s="186"/>
      <c r="F44" s="186"/>
      <c r="G44" s="186"/>
      <c r="H44" s="186"/>
      <c r="I44" s="186"/>
      <c r="J44" s="186"/>
      <c r="K44" s="186"/>
      <c r="L44" s="186"/>
      <c r="M44" s="158"/>
      <c r="N44" s="1"/>
      <c r="O44" s="1"/>
      <c r="P44" s="1"/>
      <c r="Q44" s="1"/>
      <c r="R44" s="1"/>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62"/>
      <c r="HL44" s="162"/>
      <c r="HM44" s="162"/>
      <c r="HN44" s="162"/>
      <c r="HO44" s="162"/>
      <c r="HP44" s="162"/>
      <c r="HQ44" s="162"/>
      <c r="HR44" s="162"/>
      <c r="HS44" s="162"/>
      <c r="HT44" s="162"/>
      <c r="HU44" s="162"/>
      <c r="HV44" s="162"/>
      <c r="HW44" s="162"/>
      <c r="HX44" s="162"/>
      <c r="HY44" s="162"/>
      <c r="HZ44" s="162"/>
      <c r="IA44" s="162"/>
      <c r="IB44" s="162"/>
      <c r="IC44" s="162"/>
      <c r="ID44" s="162"/>
      <c r="IE44" s="162"/>
      <c r="IF44" s="162"/>
      <c r="IG44" s="162"/>
      <c r="IH44" s="162"/>
      <c r="II44" s="162"/>
      <c r="IJ44" s="162"/>
      <c r="IK44" s="162"/>
      <c r="IL44" s="162"/>
      <c r="IM44" s="162"/>
      <c r="IN44" s="162"/>
      <c r="IO44" s="162"/>
      <c r="IP44" s="162"/>
      <c r="IQ44" s="162"/>
      <c r="IR44" s="162"/>
      <c r="IS44" s="162"/>
      <c r="IT44" s="162"/>
      <c r="IU44" s="162"/>
      <c r="IV44" s="162"/>
    </row>
    <row r="45" spans="1:256" ht="12.75">
      <c r="A45" s="186"/>
      <c r="B45" s="186"/>
      <c r="C45" s="186"/>
      <c r="D45" s="186"/>
      <c r="E45" s="186"/>
      <c r="F45" s="186"/>
      <c r="G45" s="186"/>
      <c r="H45" s="186"/>
      <c r="I45" s="186"/>
      <c r="J45" s="186"/>
      <c r="K45" s="186"/>
      <c r="L45" s="186"/>
      <c r="M45" s="158"/>
      <c r="N45" s="1"/>
      <c r="O45" s="1"/>
      <c r="P45" s="1"/>
      <c r="Q45" s="1"/>
      <c r="R45" s="1"/>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3"/>
      <c r="DM45" s="153"/>
      <c r="DN45" s="153"/>
      <c r="DO45" s="153"/>
      <c r="DP45" s="153"/>
      <c r="DQ45" s="153"/>
      <c r="DR45" s="153"/>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3"/>
      <c r="FU45" s="153"/>
      <c r="FV45" s="153"/>
      <c r="FW45" s="153"/>
      <c r="FX45" s="153"/>
      <c r="FY45" s="153"/>
      <c r="FZ45" s="153"/>
      <c r="GA45" s="153"/>
      <c r="GB45" s="153"/>
      <c r="GC45" s="153"/>
      <c r="GD45" s="153"/>
      <c r="GE45" s="153"/>
      <c r="GF45" s="153"/>
      <c r="GG45" s="153"/>
      <c r="GH45" s="153"/>
      <c r="GI45" s="153"/>
      <c r="GJ45" s="153"/>
      <c r="GK45" s="153"/>
      <c r="GL45" s="153"/>
      <c r="GM45" s="153"/>
      <c r="GN45" s="153"/>
      <c r="GO45" s="153"/>
      <c r="GP45" s="153"/>
      <c r="GQ45" s="153"/>
      <c r="GR45" s="153"/>
      <c r="GS45" s="153"/>
      <c r="GT45" s="153"/>
      <c r="GU45" s="153"/>
      <c r="GV45" s="153"/>
      <c r="GW45" s="153"/>
      <c r="GX45" s="153"/>
      <c r="GY45" s="153"/>
      <c r="GZ45" s="153"/>
      <c r="HA45" s="153"/>
      <c r="HB45" s="153"/>
      <c r="HC45" s="153"/>
      <c r="HD45" s="153"/>
      <c r="HE45" s="153"/>
      <c r="HF45" s="153"/>
      <c r="HG45" s="153"/>
      <c r="HH45" s="153"/>
      <c r="HI45" s="153"/>
      <c r="HJ45" s="153"/>
      <c r="HK45" s="153"/>
      <c r="HL45" s="153"/>
      <c r="HM45" s="153"/>
      <c r="HN45" s="153"/>
      <c r="HO45" s="153"/>
      <c r="HP45" s="153"/>
      <c r="HQ45" s="153"/>
      <c r="HR45" s="153"/>
      <c r="HS45" s="153"/>
      <c r="HT45" s="153"/>
      <c r="HU45" s="153"/>
      <c r="HV45" s="153"/>
      <c r="HW45" s="153"/>
      <c r="HX45" s="153"/>
      <c r="HY45" s="153"/>
      <c r="HZ45" s="153"/>
      <c r="IA45" s="153"/>
      <c r="IB45" s="153"/>
      <c r="IC45" s="153"/>
      <c r="ID45" s="153"/>
      <c r="IE45" s="153"/>
      <c r="IF45" s="153"/>
      <c r="IG45" s="153"/>
      <c r="IH45" s="153"/>
      <c r="II45" s="153"/>
      <c r="IJ45" s="153"/>
      <c r="IK45" s="153"/>
      <c r="IL45" s="153"/>
      <c r="IM45" s="153"/>
      <c r="IN45" s="153"/>
      <c r="IO45" s="153"/>
      <c r="IP45" s="153"/>
      <c r="IQ45" s="153"/>
      <c r="IR45" s="153"/>
      <c r="IS45" s="153"/>
      <c r="IT45" s="153"/>
      <c r="IU45" s="153"/>
      <c r="IV45" s="153"/>
    </row>
    <row r="46" spans="1:18" ht="12.75">
      <c r="A46" s="187" t="s">
        <v>99</v>
      </c>
      <c r="B46" s="180" t="s">
        <v>34</v>
      </c>
      <c r="C46" s="162"/>
      <c r="D46" s="162"/>
      <c r="E46" s="162"/>
      <c r="F46" s="162"/>
      <c r="G46" s="162"/>
      <c r="H46" s="162"/>
      <c r="I46" s="162"/>
      <c r="J46" s="162"/>
      <c r="K46" s="163"/>
      <c r="L46" s="163"/>
      <c r="M46" s="31"/>
      <c r="N46" s="178"/>
      <c r="O46" s="178"/>
      <c r="P46" s="178"/>
      <c r="Q46" s="178"/>
      <c r="R46" s="178"/>
    </row>
    <row r="47" spans="1:18" ht="12.75">
      <c r="A47" s="187"/>
      <c r="B47" s="162"/>
      <c r="C47" s="162"/>
      <c r="D47" s="162"/>
      <c r="E47" s="162"/>
      <c r="F47" s="162"/>
      <c r="G47" s="162"/>
      <c r="H47" s="162"/>
      <c r="I47" s="162"/>
      <c r="J47" s="162"/>
      <c r="K47" s="163"/>
      <c r="L47" s="163"/>
      <c r="M47" s="31"/>
      <c r="N47" s="178"/>
      <c r="O47" s="178"/>
      <c r="P47" s="178"/>
      <c r="Q47" s="178"/>
      <c r="R47" s="178"/>
    </row>
    <row r="48" spans="1:18" ht="12.75">
      <c r="A48" s="31"/>
      <c r="B48" s="31"/>
      <c r="C48" s="31"/>
      <c r="D48" s="31"/>
      <c r="E48" s="31"/>
      <c r="F48" s="31"/>
      <c r="G48" s="31"/>
      <c r="H48" s="31"/>
      <c r="I48" s="31"/>
      <c r="J48" s="31"/>
      <c r="K48" s="31"/>
      <c r="L48" s="31"/>
      <c r="M48" s="31"/>
      <c r="N48" s="178"/>
      <c r="O48" s="178"/>
      <c r="P48" s="178"/>
      <c r="Q48" s="178"/>
      <c r="R48" s="178"/>
    </row>
    <row r="49" spans="1:18" ht="12.75">
      <c r="A49" s="188" t="s">
        <v>100</v>
      </c>
      <c r="B49" s="180" t="s">
        <v>20</v>
      </c>
      <c r="C49" s="162"/>
      <c r="D49" s="162"/>
      <c r="E49" s="162"/>
      <c r="F49" s="162"/>
      <c r="G49" s="162"/>
      <c r="H49" s="162"/>
      <c r="I49" s="162"/>
      <c r="J49" s="162"/>
      <c r="K49" s="162"/>
      <c r="L49" s="163"/>
      <c r="M49" s="31"/>
      <c r="N49" s="178"/>
      <c r="O49" s="178"/>
      <c r="P49" s="178"/>
      <c r="Q49" s="178"/>
      <c r="R49" s="178"/>
    </row>
    <row r="50" spans="1:18" ht="12.75">
      <c r="A50" s="31"/>
      <c r="B50" s="162"/>
      <c r="C50" s="162"/>
      <c r="D50" s="162"/>
      <c r="E50" s="162"/>
      <c r="F50" s="162"/>
      <c r="G50" s="162"/>
      <c r="H50" s="162"/>
      <c r="I50" s="162"/>
      <c r="J50" s="162"/>
      <c r="K50" s="162"/>
      <c r="L50" s="163"/>
      <c r="M50" s="31"/>
      <c r="N50" s="178"/>
      <c r="O50" s="178"/>
      <c r="P50" s="178"/>
      <c r="Q50" s="178"/>
      <c r="R50" s="178"/>
    </row>
    <row r="51" spans="1:18" ht="12.75">
      <c r="A51" s="31"/>
      <c r="B51" s="162"/>
      <c r="C51" s="162"/>
      <c r="D51" s="162"/>
      <c r="E51" s="162"/>
      <c r="F51" s="162"/>
      <c r="G51" s="162"/>
      <c r="H51" s="162"/>
      <c r="I51" s="162"/>
      <c r="J51" s="162"/>
      <c r="K51" s="162"/>
      <c r="L51" s="163"/>
      <c r="M51" s="31"/>
      <c r="N51" s="178"/>
      <c r="O51" s="178"/>
      <c r="P51" s="178"/>
      <c r="Q51" s="178"/>
      <c r="R51" s="178"/>
    </row>
    <row r="52" spans="1:18" ht="12.75">
      <c r="A52" s="31"/>
      <c r="B52" s="153"/>
      <c r="C52" s="153"/>
      <c r="D52" s="153"/>
      <c r="E52" s="153"/>
      <c r="F52" s="153"/>
      <c r="G52" s="153"/>
      <c r="H52" s="153"/>
      <c r="I52" s="153"/>
      <c r="J52" s="153"/>
      <c r="K52" s="153"/>
      <c r="L52" s="31"/>
      <c r="M52" s="31"/>
      <c r="N52" s="178"/>
      <c r="O52" s="178"/>
      <c r="P52" s="178"/>
      <c r="Q52" s="178"/>
      <c r="R52" s="178"/>
    </row>
    <row r="53" spans="1:18" ht="12.75">
      <c r="A53" s="189" t="s">
        <v>31</v>
      </c>
      <c r="B53" s="180" t="s">
        <v>27</v>
      </c>
      <c r="C53" s="180"/>
      <c r="D53" s="180"/>
      <c r="E53" s="180"/>
      <c r="F53" s="180"/>
      <c r="G53" s="180"/>
      <c r="H53" s="180"/>
      <c r="I53" s="180"/>
      <c r="J53" s="180"/>
      <c r="K53" s="180"/>
      <c r="L53" s="180"/>
      <c r="M53" s="31"/>
      <c r="N53" s="178"/>
      <c r="O53" s="178"/>
      <c r="P53" s="178"/>
      <c r="Q53" s="178"/>
      <c r="R53" s="178"/>
    </row>
    <row r="54" spans="1:18" ht="12.75">
      <c r="A54" s="31"/>
      <c r="B54" s="180"/>
      <c r="C54" s="180"/>
      <c r="D54" s="180"/>
      <c r="E54" s="180"/>
      <c r="F54" s="180"/>
      <c r="G54" s="180"/>
      <c r="H54" s="180"/>
      <c r="I54" s="180"/>
      <c r="J54" s="180"/>
      <c r="K54" s="180"/>
      <c r="L54" s="180"/>
      <c r="M54" s="31"/>
      <c r="N54" s="178"/>
      <c r="O54" s="178"/>
      <c r="P54" s="178"/>
      <c r="Q54" s="178"/>
      <c r="R54" s="178"/>
    </row>
    <row r="55" spans="1:18" ht="12.75">
      <c r="A55" s="31"/>
      <c r="B55" s="31"/>
      <c r="C55" s="31"/>
      <c r="D55" s="31"/>
      <c r="E55" s="31"/>
      <c r="F55" s="31"/>
      <c r="G55" s="31"/>
      <c r="H55" s="31"/>
      <c r="I55" s="31"/>
      <c r="J55" s="31"/>
      <c r="K55" s="31"/>
      <c r="L55" s="31"/>
      <c r="M55" s="31"/>
      <c r="N55" s="178"/>
      <c r="O55" s="178"/>
      <c r="P55" s="178"/>
      <c r="Q55" s="178"/>
      <c r="R55" s="178"/>
    </row>
    <row r="56" spans="1:18" ht="12.75">
      <c r="A56" s="31"/>
      <c r="B56" s="31"/>
      <c r="C56" s="31"/>
      <c r="D56" s="31"/>
      <c r="E56" s="31"/>
      <c r="F56" s="31"/>
      <c r="G56" s="31"/>
      <c r="H56" s="31"/>
      <c r="I56" s="31"/>
      <c r="J56" s="31"/>
      <c r="K56" s="31"/>
      <c r="L56" s="31"/>
      <c r="M56" s="31"/>
      <c r="N56" s="178"/>
      <c r="O56" s="178"/>
      <c r="P56" s="178"/>
      <c r="Q56" s="178"/>
      <c r="R56" s="178"/>
    </row>
    <row r="57" spans="1:18" ht="12.75">
      <c r="A57" s="31"/>
      <c r="B57" s="31"/>
      <c r="C57" s="31"/>
      <c r="D57" s="31"/>
      <c r="E57" s="31"/>
      <c r="F57" s="31"/>
      <c r="G57" s="31"/>
      <c r="H57" s="31"/>
      <c r="I57" s="31"/>
      <c r="J57" s="31"/>
      <c r="K57" s="31"/>
      <c r="L57" s="31"/>
      <c r="M57" s="31"/>
      <c r="N57" s="178"/>
      <c r="O57" s="178"/>
      <c r="P57" s="178"/>
      <c r="Q57" s="178"/>
      <c r="R57" s="178"/>
    </row>
    <row r="58" spans="1:18" ht="12.75">
      <c r="A58" s="31"/>
      <c r="B58" s="31"/>
      <c r="C58" s="31"/>
      <c r="D58" s="31"/>
      <c r="E58" s="31"/>
      <c r="F58" s="31"/>
      <c r="G58" s="31"/>
      <c r="H58" s="31"/>
      <c r="I58" s="31"/>
      <c r="J58" s="31"/>
      <c r="K58" s="31"/>
      <c r="L58" s="31"/>
      <c r="M58" s="31"/>
      <c r="N58" s="178"/>
      <c r="O58" s="178"/>
      <c r="P58" s="178"/>
      <c r="Q58" s="178"/>
      <c r="R58" s="178"/>
    </row>
    <row r="59" spans="1:18" ht="12.75">
      <c r="A59" s="31"/>
      <c r="B59" s="31"/>
      <c r="C59" s="31"/>
      <c r="D59" s="31"/>
      <c r="E59" s="31"/>
      <c r="F59" s="31"/>
      <c r="G59" s="31"/>
      <c r="H59" s="31"/>
      <c r="I59" s="31"/>
      <c r="J59" s="31"/>
      <c r="K59" s="31"/>
      <c r="L59" s="31"/>
      <c r="M59" s="31"/>
      <c r="N59" s="178"/>
      <c r="O59" s="178"/>
      <c r="P59" s="178"/>
      <c r="Q59" s="178"/>
      <c r="R59" s="178"/>
    </row>
    <row r="60" spans="1:18" ht="12.75">
      <c r="A60" s="31"/>
      <c r="B60" s="31"/>
      <c r="C60" s="31"/>
      <c r="D60" s="31"/>
      <c r="E60" s="31"/>
      <c r="F60" s="31"/>
      <c r="G60" s="31"/>
      <c r="H60" s="31"/>
      <c r="I60" s="31"/>
      <c r="J60" s="31"/>
      <c r="K60" s="31"/>
      <c r="L60" s="31"/>
      <c r="M60" s="31"/>
      <c r="N60" s="178"/>
      <c r="O60" s="178"/>
      <c r="P60" s="178"/>
      <c r="Q60" s="178"/>
      <c r="R60" s="178"/>
    </row>
    <row r="61" spans="1:18" ht="12.75">
      <c r="A61" s="31"/>
      <c r="B61" s="31"/>
      <c r="C61" s="31"/>
      <c r="D61" s="31"/>
      <c r="E61" s="31"/>
      <c r="F61" s="31"/>
      <c r="G61" s="31"/>
      <c r="H61" s="31"/>
      <c r="I61" s="31"/>
      <c r="J61" s="31"/>
      <c r="K61" s="31"/>
      <c r="L61" s="31"/>
      <c r="M61" s="31"/>
      <c r="N61" s="178"/>
      <c r="O61" s="178"/>
      <c r="P61" s="178"/>
      <c r="Q61" s="178"/>
      <c r="R61" s="178"/>
    </row>
    <row r="62" spans="1:18" ht="12.75">
      <c r="A62" s="31"/>
      <c r="B62" s="31"/>
      <c r="C62" s="31"/>
      <c r="D62" s="31"/>
      <c r="E62" s="31"/>
      <c r="F62" s="31"/>
      <c r="G62" s="31"/>
      <c r="H62" s="31"/>
      <c r="I62" s="31"/>
      <c r="J62" s="31"/>
      <c r="K62" s="31"/>
      <c r="L62" s="31"/>
      <c r="M62" s="31"/>
      <c r="N62" s="178"/>
      <c r="O62" s="178"/>
      <c r="P62" s="178"/>
      <c r="Q62" s="178"/>
      <c r="R62" s="178"/>
    </row>
    <row r="63" spans="1:18" ht="12.75">
      <c r="A63" s="31"/>
      <c r="B63" s="31"/>
      <c r="C63" s="31"/>
      <c r="D63" s="31"/>
      <c r="E63" s="31"/>
      <c r="F63" s="31"/>
      <c r="G63" s="31"/>
      <c r="H63" s="31"/>
      <c r="I63" s="31"/>
      <c r="J63" s="31"/>
      <c r="K63" s="31"/>
      <c r="L63" s="31"/>
      <c r="M63" s="31"/>
      <c r="N63" s="178"/>
      <c r="O63" s="178"/>
      <c r="P63" s="178"/>
      <c r="Q63" s="178"/>
      <c r="R63" s="178"/>
    </row>
    <row r="64" spans="1:18" ht="12.75">
      <c r="A64" s="31"/>
      <c r="B64" s="31"/>
      <c r="C64" s="31"/>
      <c r="D64" s="31"/>
      <c r="E64" s="31"/>
      <c r="F64" s="31"/>
      <c r="G64" s="31"/>
      <c r="H64" s="31"/>
      <c r="I64" s="31"/>
      <c r="J64" s="31"/>
      <c r="K64" s="31"/>
      <c r="L64" s="31"/>
      <c r="M64" s="31"/>
      <c r="N64" s="178"/>
      <c r="O64" s="178"/>
      <c r="P64" s="178"/>
      <c r="Q64" s="178"/>
      <c r="R64" s="178"/>
    </row>
    <row r="65" spans="1:18" ht="12.75">
      <c r="A65" s="31"/>
      <c r="B65" s="31"/>
      <c r="C65" s="31"/>
      <c r="D65" s="31"/>
      <c r="E65" s="31"/>
      <c r="F65" s="31"/>
      <c r="G65" s="31"/>
      <c r="H65" s="31"/>
      <c r="I65" s="31"/>
      <c r="J65" s="31"/>
      <c r="K65" s="31"/>
      <c r="L65" s="31"/>
      <c r="M65" s="31"/>
      <c r="N65" s="178"/>
      <c r="O65" s="178"/>
      <c r="P65" s="178"/>
      <c r="Q65" s="178"/>
      <c r="R65" s="178"/>
    </row>
    <row r="66" spans="1:18" ht="12.75">
      <c r="A66" s="31"/>
      <c r="B66" s="31"/>
      <c r="C66" s="31"/>
      <c r="D66" s="31"/>
      <c r="E66" s="31"/>
      <c r="F66" s="31"/>
      <c r="G66" s="31"/>
      <c r="H66" s="31"/>
      <c r="I66" s="31"/>
      <c r="J66" s="31"/>
      <c r="K66" s="31"/>
      <c r="L66" s="31"/>
      <c r="M66" s="31"/>
      <c r="N66" s="178"/>
      <c r="O66" s="178"/>
      <c r="P66" s="178"/>
      <c r="Q66" s="178"/>
      <c r="R66" s="178"/>
    </row>
    <row r="67" spans="1:18" ht="12.75">
      <c r="A67" s="31"/>
      <c r="B67" s="31"/>
      <c r="C67" s="31"/>
      <c r="D67" s="31"/>
      <c r="E67" s="31"/>
      <c r="F67" s="31"/>
      <c r="G67" s="31"/>
      <c r="H67" s="31"/>
      <c r="I67" s="31"/>
      <c r="J67" s="31"/>
      <c r="K67" s="31"/>
      <c r="L67" s="31"/>
      <c r="M67" s="31"/>
      <c r="N67" s="178"/>
      <c r="O67" s="178"/>
      <c r="P67" s="178"/>
      <c r="Q67" s="178"/>
      <c r="R67" s="178"/>
    </row>
    <row r="68" spans="1:18" ht="12.75">
      <c r="A68" s="31"/>
      <c r="B68" s="31"/>
      <c r="C68" s="31"/>
      <c r="D68" s="31"/>
      <c r="E68" s="31"/>
      <c r="F68" s="31"/>
      <c r="G68" s="31"/>
      <c r="H68" s="31"/>
      <c r="I68" s="31"/>
      <c r="J68" s="31"/>
      <c r="K68" s="31"/>
      <c r="L68" s="31"/>
      <c r="M68" s="31"/>
      <c r="N68" s="178"/>
      <c r="O68" s="178"/>
      <c r="P68" s="178"/>
      <c r="Q68" s="178"/>
      <c r="R68" s="178"/>
    </row>
    <row r="69" spans="1:18" ht="12.75">
      <c r="A69" s="31"/>
      <c r="B69" s="31"/>
      <c r="C69" s="31"/>
      <c r="D69" s="31"/>
      <c r="E69" s="31"/>
      <c r="F69" s="31"/>
      <c r="G69" s="31"/>
      <c r="H69" s="31"/>
      <c r="I69" s="31"/>
      <c r="J69" s="31"/>
      <c r="K69" s="31"/>
      <c r="L69" s="31"/>
      <c r="M69" s="31"/>
      <c r="N69" s="178"/>
      <c r="O69" s="178"/>
      <c r="P69" s="178"/>
      <c r="Q69" s="178"/>
      <c r="R69" s="178"/>
    </row>
    <row r="70" spans="1:18" ht="12.75">
      <c r="A70" s="31"/>
      <c r="B70" s="31"/>
      <c r="C70" s="31"/>
      <c r="D70" s="31"/>
      <c r="E70" s="31"/>
      <c r="F70" s="31"/>
      <c r="G70" s="31"/>
      <c r="H70" s="31"/>
      <c r="I70" s="31"/>
      <c r="J70" s="31"/>
      <c r="K70" s="31"/>
      <c r="L70" s="31"/>
      <c r="M70" s="31"/>
      <c r="N70" s="178"/>
      <c r="O70" s="178"/>
      <c r="P70" s="178"/>
      <c r="Q70" s="178"/>
      <c r="R70" s="178"/>
    </row>
    <row r="71" spans="1:18" ht="12.75">
      <c r="A71" s="31"/>
      <c r="B71" s="31"/>
      <c r="C71" s="31"/>
      <c r="D71" s="31"/>
      <c r="E71" s="31"/>
      <c r="F71" s="31"/>
      <c r="G71" s="31"/>
      <c r="H71" s="31"/>
      <c r="I71" s="31"/>
      <c r="J71" s="31"/>
      <c r="K71" s="31"/>
      <c r="L71" s="31"/>
      <c r="M71" s="31"/>
      <c r="N71" s="178"/>
      <c r="O71" s="178"/>
      <c r="P71" s="178"/>
      <c r="Q71" s="178"/>
      <c r="R71" s="178"/>
    </row>
    <row r="72" spans="1:18" ht="12.75">
      <c r="A72" s="31"/>
      <c r="B72" s="31"/>
      <c r="C72" s="31"/>
      <c r="D72" s="31"/>
      <c r="E72" s="31"/>
      <c r="F72" s="31"/>
      <c r="G72" s="31"/>
      <c r="H72" s="31"/>
      <c r="I72" s="31"/>
      <c r="J72" s="31"/>
      <c r="K72" s="31"/>
      <c r="L72" s="31"/>
      <c r="M72" s="31"/>
      <c r="N72" s="178"/>
      <c r="O72" s="178"/>
      <c r="P72" s="178"/>
      <c r="Q72" s="178"/>
      <c r="R72" s="178"/>
    </row>
    <row r="73" spans="1:18" ht="12.75">
      <c r="A73" s="31"/>
      <c r="B73" s="31"/>
      <c r="C73" s="31"/>
      <c r="D73" s="31"/>
      <c r="E73" s="31"/>
      <c r="F73" s="31"/>
      <c r="G73" s="31"/>
      <c r="H73" s="31"/>
      <c r="I73" s="31"/>
      <c r="J73" s="31"/>
      <c r="K73" s="31"/>
      <c r="L73" s="31"/>
      <c r="M73" s="31"/>
      <c r="N73" s="178"/>
      <c r="O73" s="178"/>
      <c r="P73" s="178"/>
      <c r="Q73" s="178"/>
      <c r="R73" s="178"/>
    </row>
    <row r="74" spans="1:18" ht="12.75">
      <c r="A74" s="31"/>
      <c r="B74" s="31"/>
      <c r="C74" s="31"/>
      <c r="D74" s="31"/>
      <c r="E74" s="31"/>
      <c r="F74" s="31"/>
      <c r="G74" s="31"/>
      <c r="H74" s="31"/>
      <c r="I74" s="31"/>
      <c r="J74" s="31"/>
      <c r="K74" s="31"/>
      <c r="L74" s="31"/>
      <c r="M74" s="31"/>
      <c r="N74" s="178"/>
      <c r="O74" s="178"/>
      <c r="P74" s="178"/>
      <c r="Q74" s="178"/>
      <c r="R74" s="178"/>
    </row>
    <row r="75" spans="1:18" ht="12.75">
      <c r="A75" s="31"/>
      <c r="B75" s="31"/>
      <c r="C75" s="31"/>
      <c r="D75" s="31"/>
      <c r="E75" s="31"/>
      <c r="F75" s="31"/>
      <c r="G75" s="31"/>
      <c r="H75" s="31"/>
      <c r="I75" s="31"/>
      <c r="J75" s="31"/>
      <c r="K75" s="31"/>
      <c r="L75" s="31"/>
      <c r="M75" s="31"/>
      <c r="N75" s="178"/>
      <c r="O75" s="178"/>
      <c r="P75" s="178"/>
      <c r="Q75" s="178"/>
      <c r="R75" s="178"/>
    </row>
    <row r="76" spans="1:18" ht="12.75">
      <c r="A76" s="31"/>
      <c r="B76" s="31"/>
      <c r="C76" s="31"/>
      <c r="D76" s="31"/>
      <c r="E76" s="31"/>
      <c r="F76" s="31"/>
      <c r="G76" s="31"/>
      <c r="H76" s="31"/>
      <c r="I76" s="31"/>
      <c r="J76" s="31"/>
      <c r="K76" s="31"/>
      <c r="L76" s="31"/>
      <c r="M76" s="31"/>
      <c r="N76" s="178"/>
      <c r="O76" s="178"/>
      <c r="P76" s="178"/>
      <c r="Q76" s="178"/>
      <c r="R76" s="178"/>
    </row>
    <row r="77" spans="1:18" ht="12.75">
      <c r="A77" s="31"/>
      <c r="B77" s="31"/>
      <c r="C77" s="31"/>
      <c r="D77" s="31"/>
      <c r="E77" s="31"/>
      <c r="F77" s="31"/>
      <c r="G77" s="31"/>
      <c r="H77" s="31"/>
      <c r="I77" s="31"/>
      <c r="J77" s="31"/>
      <c r="K77" s="31"/>
      <c r="L77" s="31"/>
      <c r="M77" s="31"/>
      <c r="N77" s="178"/>
      <c r="O77" s="178"/>
      <c r="P77" s="178"/>
      <c r="Q77" s="178"/>
      <c r="R77" s="178"/>
    </row>
    <row r="78" spans="1:18" ht="12.75">
      <c r="A78" s="31"/>
      <c r="B78" s="31"/>
      <c r="C78" s="31"/>
      <c r="D78" s="31"/>
      <c r="E78" s="31"/>
      <c r="F78" s="31"/>
      <c r="G78" s="31"/>
      <c r="H78" s="31"/>
      <c r="I78" s="31"/>
      <c r="J78" s="31"/>
      <c r="K78" s="31"/>
      <c r="L78" s="31"/>
      <c r="M78" s="31"/>
      <c r="N78" s="178"/>
      <c r="O78" s="178"/>
      <c r="P78" s="178"/>
      <c r="Q78" s="178"/>
      <c r="R78" s="178"/>
    </row>
    <row r="79" spans="1:18" ht="12.75">
      <c r="A79" s="31"/>
      <c r="B79" s="31"/>
      <c r="C79" s="31"/>
      <c r="D79" s="31"/>
      <c r="E79" s="31"/>
      <c r="F79" s="31"/>
      <c r="G79" s="31"/>
      <c r="H79" s="31"/>
      <c r="I79" s="31"/>
      <c r="J79" s="31"/>
      <c r="K79" s="31"/>
      <c r="L79" s="31"/>
      <c r="M79" s="31"/>
      <c r="N79" s="178"/>
      <c r="O79" s="178"/>
      <c r="P79" s="178"/>
      <c r="Q79" s="178"/>
      <c r="R79" s="178"/>
    </row>
    <row r="80" spans="1:18" ht="12.75">
      <c r="A80" s="31"/>
      <c r="B80" s="31"/>
      <c r="C80" s="31"/>
      <c r="D80" s="31"/>
      <c r="E80" s="31"/>
      <c r="F80" s="31"/>
      <c r="G80" s="31"/>
      <c r="H80" s="31"/>
      <c r="I80" s="31"/>
      <c r="J80" s="31"/>
      <c r="K80" s="31"/>
      <c r="L80" s="31"/>
      <c r="M80" s="31"/>
      <c r="N80" s="178"/>
      <c r="O80" s="178"/>
      <c r="P80" s="178"/>
      <c r="Q80" s="178"/>
      <c r="R80" s="178"/>
    </row>
    <row r="81" spans="1:18" ht="12.75">
      <c r="A81" s="31"/>
      <c r="B81" s="31"/>
      <c r="C81" s="31"/>
      <c r="D81" s="31"/>
      <c r="E81" s="31"/>
      <c r="F81" s="31"/>
      <c r="G81" s="31"/>
      <c r="H81" s="31"/>
      <c r="I81" s="31"/>
      <c r="J81" s="31"/>
      <c r="K81" s="31"/>
      <c r="L81" s="31"/>
      <c r="M81" s="31"/>
      <c r="N81" s="178"/>
      <c r="O81" s="178"/>
      <c r="P81" s="178"/>
      <c r="Q81" s="178"/>
      <c r="R81" s="178"/>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20" ht="12.75"/>
  </sheetData>
  <mergeCells count="62">
    <mergeCell ref="B53:L54"/>
    <mergeCell ref="B49:L51"/>
    <mergeCell ref="A1:M2"/>
    <mergeCell ref="AT37:BB38"/>
    <mergeCell ref="BC37:BK38"/>
    <mergeCell ref="BL37:BT38"/>
    <mergeCell ref="BU37:CC38"/>
    <mergeCell ref="CD37:CL38"/>
    <mergeCell ref="S37:AA38"/>
    <mergeCell ref="AB37:AJ38"/>
    <mergeCell ref="AK37:AS38"/>
    <mergeCell ref="A7:L8"/>
    <mergeCell ref="A15:B15"/>
    <mergeCell ref="B46:L47"/>
    <mergeCell ref="HR37:HZ38"/>
    <mergeCell ref="IA37:II38"/>
    <mergeCell ref="IJ37:IR38"/>
    <mergeCell ref="IS37:IV38"/>
    <mergeCell ref="FY37:GG38"/>
    <mergeCell ref="GH37:GP38"/>
    <mergeCell ref="GQ37:GY38"/>
    <mergeCell ref="GZ37:HH38"/>
    <mergeCell ref="HI37:HQ38"/>
    <mergeCell ref="EF37:EN38"/>
    <mergeCell ref="EO37:EW38"/>
    <mergeCell ref="EX37:FF38"/>
    <mergeCell ref="FG37:FO38"/>
    <mergeCell ref="FP37:FX38"/>
    <mergeCell ref="CM37:CU38"/>
    <mergeCell ref="CV37:DD38"/>
    <mergeCell ref="DE37:DM38"/>
    <mergeCell ref="DN37:DV38"/>
    <mergeCell ref="DW37:EE38"/>
    <mergeCell ref="HR42:HZ44"/>
    <mergeCell ref="IA42:II44"/>
    <mergeCell ref="IJ42:IR44"/>
    <mergeCell ref="IS42:IV44"/>
    <mergeCell ref="FY42:GG44"/>
    <mergeCell ref="GH42:GP44"/>
    <mergeCell ref="GQ42:GY44"/>
    <mergeCell ref="GZ42:HH44"/>
    <mergeCell ref="HI42:HQ44"/>
    <mergeCell ref="EF42:EN44"/>
    <mergeCell ref="EO42:EW44"/>
    <mergeCell ref="EX42:FF44"/>
    <mergeCell ref="FG42:FO44"/>
    <mergeCell ref="FP42:FX44"/>
    <mergeCell ref="S42:AA44"/>
    <mergeCell ref="AB42:AJ44"/>
    <mergeCell ref="AK42:AS44"/>
    <mergeCell ref="AT42:BB44"/>
    <mergeCell ref="BC42:BK44"/>
    <mergeCell ref="BL42:BT44"/>
    <mergeCell ref="BU42:CC44"/>
    <mergeCell ref="CD42:CL44"/>
    <mergeCell ref="CM42:CU44"/>
    <mergeCell ref="CV42:DD44"/>
    <mergeCell ref="DE42:DM44"/>
    <mergeCell ref="DN42:DV44"/>
    <mergeCell ref="DW42:EE44"/>
    <mergeCell ref="A9:L12"/>
    <mergeCell ref="A19:H20"/>
  </mergeCells>
  <hyperlinks>
    <hyperlink ref="H25" location="A120" display="here"/>
  </hyperlinks>
  <printOptions/>
  <pageMargins left="0.75" right="0.75" top="1" bottom="1" header="0.5" footer="0.5"/>
  <pageSetup orientation="portrait" paperSize="9"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L2010"/>
  <sheetViews>
    <sheetView tabSelected="1" zoomScale="75" zoomScaleNormal="75" workbookViewId="0" topLeftCell="A62">
      <selection activeCell="A107" sqref="A107"/>
      <selection activeCell="A23" sqref="A23"/>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 bestFit="1" customWidth="1"/>
    <col min="10" max="10" width="11.375" style="4"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8" ht="21.75" customHeight="1">
      <c r="A1" s="160" t="s">
        <v>28</v>
      </c>
      <c r="B1" s="217"/>
      <c r="C1" s="217"/>
      <c r="D1" s="217"/>
      <c r="E1" s="217"/>
      <c r="F1" s="217"/>
      <c r="G1" s="217"/>
      <c r="H1" s="217"/>
    </row>
    <row r="2" spans="1:9" ht="22.5" customHeight="1">
      <c r="A2" s="217"/>
      <c r="B2" s="217"/>
      <c r="C2" s="217"/>
      <c r="D2" s="217"/>
      <c r="E2" s="217"/>
      <c r="F2" s="217"/>
      <c r="G2" s="217"/>
      <c r="H2" s="217"/>
      <c r="I2" s="17"/>
    </row>
    <row r="3" spans="1:9" s="154" customFormat="1" ht="15" customHeight="1">
      <c r="A3" s="270"/>
      <c r="B3" s="270"/>
      <c r="C3" s="270"/>
      <c r="D3" s="270"/>
      <c r="E3" s="270"/>
      <c r="F3" s="270"/>
      <c r="G3" s="270"/>
      <c r="H3" s="270"/>
      <c r="I3" s="269"/>
    </row>
    <row r="4" spans="1:9" s="154" customFormat="1" ht="15" customHeight="1">
      <c r="A4" s="420" t="s">
        <v>26</v>
      </c>
      <c r="B4" s="420"/>
      <c r="C4" s="420"/>
      <c r="D4" s="420"/>
      <c r="E4" s="420"/>
      <c r="F4" s="420"/>
      <c r="G4" s="420"/>
      <c r="H4" s="270"/>
      <c r="I4" s="269"/>
    </row>
    <row r="5" spans="1:9" s="154" customFormat="1" ht="15" customHeight="1">
      <c r="A5" s="420"/>
      <c r="B5" s="420"/>
      <c r="C5" s="420"/>
      <c r="D5" s="420"/>
      <c r="E5" s="420"/>
      <c r="F5" s="420"/>
      <c r="G5" s="420"/>
      <c r="H5" s="270"/>
      <c r="I5" s="269"/>
    </row>
    <row r="6" spans="1:9" s="154" customFormat="1" ht="15" customHeight="1">
      <c r="A6" s="423"/>
      <c r="B6" s="423"/>
      <c r="C6" s="423"/>
      <c r="D6" s="423"/>
      <c r="E6" s="423"/>
      <c r="F6" s="423"/>
      <c r="G6" s="423"/>
      <c r="H6" s="270"/>
      <c r="I6" s="269"/>
    </row>
    <row r="7" spans="1:9" s="154" customFormat="1" ht="15" customHeight="1">
      <c r="A7" s="421" t="s">
        <v>9</v>
      </c>
      <c r="B7" s="422"/>
      <c r="C7" s="422"/>
      <c r="D7" s="422"/>
      <c r="E7" s="422"/>
      <c r="F7" s="271" t="s">
        <v>10</v>
      </c>
      <c r="G7" s="422"/>
      <c r="H7" s="270"/>
      <c r="I7" s="269"/>
    </row>
    <row r="8" spans="1:9" s="154" customFormat="1" ht="15" customHeight="1">
      <c r="A8" s="270"/>
      <c r="B8" s="270"/>
      <c r="C8" s="270"/>
      <c r="D8" s="270"/>
      <c r="E8" s="270"/>
      <c r="F8" s="272" t="s">
        <v>99</v>
      </c>
      <c r="G8" s="270"/>
      <c r="H8" s="270"/>
      <c r="I8" s="269"/>
    </row>
    <row r="9" spans="1:9" s="154" customFormat="1" ht="15" customHeight="1">
      <c r="A9" s="270"/>
      <c r="B9" s="270"/>
      <c r="C9" s="270"/>
      <c r="D9" s="270"/>
      <c r="E9" s="270"/>
      <c r="F9" s="273" t="s">
        <v>100</v>
      </c>
      <c r="G9" s="270"/>
      <c r="H9" s="270"/>
      <c r="I9" s="269"/>
    </row>
    <row r="10" spans="1:9" s="154" customFormat="1" ht="15" customHeight="1">
      <c r="A10" s="270"/>
      <c r="B10" s="270"/>
      <c r="C10" s="270"/>
      <c r="D10" s="270"/>
      <c r="E10" s="270"/>
      <c r="F10" s="274" t="s">
        <v>31</v>
      </c>
      <c r="G10" s="270"/>
      <c r="H10" s="270"/>
      <c r="I10" s="269"/>
    </row>
    <row r="11" spans="1:8" ht="15">
      <c r="A11" s="211"/>
      <c r="B11" s="211"/>
      <c r="C11" s="211"/>
      <c r="D11" s="211"/>
      <c r="E11" s="211"/>
      <c r="F11" s="211"/>
      <c r="G11" s="211"/>
      <c r="H11" s="211"/>
    </row>
    <row r="12" spans="1:8" ht="15" hidden="1" outlineLevel="1">
      <c r="A12" s="211"/>
      <c r="B12" s="211"/>
      <c r="C12" s="211"/>
      <c r="D12" s="211"/>
      <c r="E12" s="211"/>
      <c r="F12" s="211"/>
      <c r="G12" s="211"/>
      <c r="H12" s="211"/>
    </row>
    <row r="13" spans="1:8" ht="25.5" hidden="1" outlineLevel="1" thickBot="1">
      <c r="A13" s="212" t="s">
        <v>91</v>
      </c>
      <c r="B13" s="93"/>
      <c r="C13" s="93"/>
      <c r="D13" s="93"/>
      <c r="E13" s="211"/>
      <c r="F13" s="211"/>
      <c r="G13" s="211"/>
      <c r="H13" s="211"/>
    </row>
    <row r="14" spans="1:9" ht="15.75" hidden="1" outlineLevel="1" thickBot="1">
      <c r="A14" s="213"/>
      <c r="B14" s="108" t="s">
        <v>136</v>
      </c>
      <c r="C14" s="109" t="s">
        <v>137</v>
      </c>
      <c r="D14" s="110" t="s">
        <v>138</v>
      </c>
      <c r="E14" s="111" t="s">
        <v>139</v>
      </c>
      <c r="F14" s="110" t="s">
        <v>140</v>
      </c>
      <c r="G14" s="112" t="s">
        <v>141</v>
      </c>
      <c r="H14" s="93"/>
      <c r="I14" s="5"/>
    </row>
    <row r="15" spans="1:9" ht="15" hidden="1" outlineLevel="1">
      <c r="A15" s="218" t="s">
        <v>264</v>
      </c>
      <c r="B15" s="113">
        <v>100</v>
      </c>
      <c r="C15" s="241">
        <f>B15</f>
        <v>100</v>
      </c>
      <c r="D15" s="242">
        <f>B15</f>
        <v>100</v>
      </c>
      <c r="E15" s="241">
        <f>B15</f>
        <v>100</v>
      </c>
      <c r="F15" s="241">
        <f>B15</f>
        <v>100</v>
      </c>
      <c r="G15" s="243">
        <f>B15</f>
        <v>100</v>
      </c>
      <c r="H15" s="93"/>
      <c r="I15" s="5"/>
    </row>
    <row r="16" spans="1:9" ht="15.75" hidden="1" outlineLevel="1" thickBot="1">
      <c r="A16" s="219" t="s">
        <v>265</v>
      </c>
      <c r="B16" s="114">
        <v>0.5</v>
      </c>
      <c r="C16" s="244">
        <f>B16</f>
        <v>0.5</v>
      </c>
      <c r="D16" s="245">
        <f>B16</f>
        <v>0.5</v>
      </c>
      <c r="E16" s="244">
        <f>B16</f>
        <v>0.5</v>
      </c>
      <c r="F16" s="244">
        <f>B16</f>
        <v>0.5</v>
      </c>
      <c r="G16" s="246">
        <f>B16</f>
        <v>0.5</v>
      </c>
      <c r="H16" s="93"/>
      <c r="I16" s="5"/>
    </row>
    <row r="17" spans="1:9" ht="15.75" hidden="1" outlineLevel="1" thickBot="1">
      <c r="A17" s="213"/>
      <c r="B17" s="235"/>
      <c r="C17" s="214"/>
      <c r="D17" s="236"/>
      <c r="E17" s="214"/>
      <c r="F17" s="214"/>
      <c r="G17" s="214"/>
      <c r="H17" s="93"/>
      <c r="I17" s="5"/>
    </row>
    <row r="18" spans="1:9" ht="15" hidden="1" outlineLevel="1">
      <c r="A18" s="218" t="s">
        <v>266</v>
      </c>
      <c r="B18" s="115">
        <v>0.4</v>
      </c>
      <c r="C18" s="249">
        <f aca="true" t="shared" si="0" ref="C18:C23">B18</f>
        <v>0.4</v>
      </c>
      <c r="D18" s="250">
        <f aca="true" t="shared" si="1" ref="D18:D23">B18</f>
        <v>0.4</v>
      </c>
      <c r="E18" s="249">
        <f aca="true" t="shared" si="2" ref="E18:E23">B18</f>
        <v>0.4</v>
      </c>
      <c r="F18" s="249">
        <f aca="true" t="shared" si="3" ref="F18:F23">B18</f>
        <v>0.4</v>
      </c>
      <c r="G18" s="251">
        <f aca="true" t="shared" si="4" ref="G18:G23">B18</f>
        <v>0.4</v>
      </c>
      <c r="H18" s="93"/>
      <c r="I18" s="5"/>
    </row>
    <row r="19" spans="1:9" ht="15" hidden="1" outlineLevel="1">
      <c r="A19" s="220" t="s">
        <v>267</v>
      </c>
      <c r="B19" s="116">
        <v>0.25</v>
      </c>
      <c r="C19" s="247">
        <f t="shared" si="0"/>
        <v>0.25</v>
      </c>
      <c r="D19" s="248">
        <f t="shared" si="1"/>
        <v>0.25</v>
      </c>
      <c r="E19" s="247">
        <f t="shared" si="2"/>
        <v>0.25</v>
      </c>
      <c r="F19" s="247">
        <f t="shared" si="3"/>
        <v>0.25</v>
      </c>
      <c r="G19" s="252">
        <f t="shared" si="4"/>
        <v>0.25</v>
      </c>
      <c r="H19" s="93"/>
      <c r="I19" s="5"/>
    </row>
    <row r="20" spans="1:9" ht="15" hidden="1" outlineLevel="1">
      <c r="A20" s="220" t="s">
        <v>268</v>
      </c>
      <c r="B20" s="116">
        <v>0.2</v>
      </c>
      <c r="C20" s="247">
        <f t="shared" si="0"/>
        <v>0.2</v>
      </c>
      <c r="D20" s="248">
        <f t="shared" si="1"/>
        <v>0.2</v>
      </c>
      <c r="E20" s="247">
        <f t="shared" si="2"/>
        <v>0.2</v>
      </c>
      <c r="F20" s="247">
        <f t="shared" si="3"/>
        <v>0.2</v>
      </c>
      <c r="G20" s="252">
        <f t="shared" si="4"/>
        <v>0.2</v>
      </c>
      <c r="H20" s="93"/>
      <c r="I20" s="5"/>
    </row>
    <row r="21" spans="1:9" ht="15" hidden="1" outlineLevel="1">
      <c r="A21" s="220" t="s">
        <v>269</v>
      </c>
      <c r="B21" s="116">
        <v>0.08</v>
      </c>
      <c r="C21" s="247">
        <f t="shared" si="0"/>
        <v>0.08</v>
      </c>
      <c r="D21" s="248">
        <f t="shared" si="1"/>
        <v>0.08</v>
      </c>
      <c r="E21" s="247">
        <f t="shared" si="2"/>
        <v>0.08</v>
      </c>
      <c r="F21" s="247">
        <f t="shared" si="3"/>
        <v>0.08</v>
      </c>
      <c r="G21" s="252">
        <f t="shared" si="4"/>
        <v>0.08</v>
      </c>
      <c r="H21" s="93"/>
      <c r="I21" s="5"/>
    </row>
    <row r="22" spans="1:9" ht="15" hidden="1" outlineLevel="1">
      <c r="A22" s="220" t="s">
        <v>271</v>
      </c>
      <c r="B22" s="116">
        <v>0.03</v>
      </c>
      <c r="C22" s="247">
        <f t="shared" si="0"/>
        <v>0.03</v>
      </c>
      <c r="D22" s="248">
        <f t="shared" si="1"/>
        <v>0.03</v>
      </c>
      <c r="E22" s="247">
        <f t="shared" si="2"/>
        <v>0.03</v>
      </c>
      <c r="F22" s="247">
        <f t="shared" si="3"/>
        <v>0.03</v>
      </c>
      <c r="G22" s="252">
        <f t="shared" si="4"/>
        <v>0.03</v>
      </c>
      <c r="H22" s="93"/>
      <c r="I22" s="5"/>
    </row>
    <row r="23" spans="1:9" ht="15.75" hidden="1" outlineLevel="1" thickBot="1">
      <c r="A23" s="219" t="s">
        <v>270</v>
      </c>
      <c r="B23" s="114">
        <v>0.04</v>
      </c>
      <c r="C23" s="244">
        <f t="shared" si="0"/>
        <v>0.04</v>
      </c>
      <c r="D23" s="245">
        <f t="shared" si="1"/>
        <v>0.04</v>
      </c>
      <c r="E23" s="244">
        <f t="shared" si="2"/>
        <v>0.04</v>
      </c>
      <c r="F23" s="244">
        <f t="shared" si="3"/>
        <v>0.04</v>
      </c>
      <c r="G23" s="246">
        <f t="shared" si="4"/>
        <v>0.04</v>
      </c>
      <c r="H23" s="93"/>
      <c r="I23" s="5"/>
    </row>
    <row r="24" spans="1:9" ht="15.75" hidden="1" outlineLevel="1" thickBot="1">
      <c r="A24" s="211"/>
      <c r="B24" s="64"/>
      <c r="C24" s="93"/>
      <c r="D24" s="237"/>
      <c r="E24" s="93"/>
      <c r="F24" s="93"/>
      <c r="G24" s="93"/>
      <c r="H24" s="214"/>
      <c r="I24" s="5"/>
    </row>
    <row r="25" spans="1:9" ht="15" hidden="1" outlineLevel="1">
      <c r="A25" s="221" t="s">
        <v>199</v>
      </c>
      <c r="B25" s="115">
        <v>0</v>
      </c>
      <c r="C25" s="93"/>
      <c r="D25" s="237"/>
      <c r="E25" s="93"/>
      <c r="F25" s="93"/>
      <c r="G25" s="93"/>
      <c r="H25" s="93"/>
      <c r="I25" s="5"/>
    </row>
    <row r="26" spans="1:9" ht="15.75" hidden="1" outlineLevel="1" thickBot="1">
      <c r="A26" s="222" t="s">
        <v>198</v>
      </c>
      <c r="B26" s="117">
        <v>20</v>
      </c>
      <c r="C26" s="93"/>
      <c r="D26" s="237"/>
      <c r="E26" s="93"/>
      <c r="F26" s="93"/>
      <c r="G26" s="93"/>
      <c r="H26" s="93"/>
      <c r="I26" s="5"/>
    </row>
    <row r="27" spans="1:9" ht="15" hidden="1" outlineLevel="1">
      <c r="A27" s="213"/>
      <c r="B27" s="235"/>
      <c r="C27" s="93"/>
      <c r="D27" s="237"/>
      <c r="E27" s="93"/>
      <c r="F27" s="93"/>
      <c r="G27" s="93"/>
      <c r="H27" s="93"/>
      <c r="I27" s="5"/>
    </row>
    <row r="28" spans="1:9" ht="15" hidden="1" outlineLevel="1">
      <c r="A28" s="213"/>
      <c r="B28" s="235"/>
      <c r="C28" s="93"/>
      <c r="D28" s="237"/>
      <c r="E28" s="211"/>
      <c r="F28" s="93"/>
      <c r="G28" s="93"/>
      <c r="H28" s="93"/>
      <c r="I28" s="5"/>
    </row>
    <row r="29" spans="1:9" ht="15" hidden="1" outlineLevel="1">
      <c r="A29" s="213"/>
      <c r="B29" s="235"/>
      <c r="C29" s="93"/>
      <c r="D29" s="237"/>
      <c r="E29" s="211"/>
      <c r="F29" s="93"/>
      <c r="G29" s="93"/>
      <c r="H29" s="93"/>
      <c r="I29" s="5"/>
    </row>
    <row r="30" spans="1:9" ht="15" hidden="1" outlineLevel="1">
      <c r="A30" s="213"/>
      <c r="B30" s="235"/>
      <c r="C30" s="93"/>
      <c r="D30" s="237"/>
      <c r="E30" s="211"/>
      <c r="F30" s="93"/>
      <c r="G30" s="93"/>
      <c r="H30" s="93"/>
      <c r="I30" s="5"/>
    </row>
    <row r="31" spans="1:17" ht="15" hidden="1" outlineLevel="1">
      <c r="A31" s="223"/>
      <c r="B31" s="211"/>
      <c r="C31" s="211"/>
      <c r="D31" s="211"/>
      <c r="E31" s="211"/>
      <c r="F31" s="211"/>
      <c r="G31" s="211"/>
      <c r="H31" s="211"/>
      <c r="Q31" s="5"/>
    </row>
    <row r="32" spans="1:17" ht="15.75" hidden="1" outlineLevel="1" thickBot="1">
      <c r="A32" s="211"/>
      <c r="B32" s="211"/>
      <c r="C32" s="211"/>
      <c r="D32" s="211"/>
      <c r="E32" s="211"/>
      <c r="F32" s="211"/>
      <c r="G32" s="211"/>
      <c r="H32" s="211"/>
      <c r="Q32" s="5"/>
    </row>
    <row r="33" spans="1:17" ht="45.75" hidden="1" outlineLevel="1" thickBot="1">
      <c r="A33" s="224" t="s">
        <v>260</v>
      </c>
      <c r="B33" s="91" t="s">
        <v>206</v>
      </c>
      <c r="C33" s="92" t="s">
        <v>205</v>
      </c>
      <c r="E33" s="31"/>
      <c r="F33" s="211"/>
      <c r="G33" s="211"/>
      <c r="H33" s="211"/>
      <c r="Q33" s="5"/>
    </row>
    <row r="34" spans="1:17" ht="15" hidden="1" outlineLevel="1">
      <c r="A34" s="275" t="s">
        <v>154</v>
      </c>
      <c r="B34" s="276">
        <v>0</v>
      </c>
      <c r="C34" s="277">
        <v>0.15</v>
      </c>
      <c r="D34" s="211"/>
      <c r="E34" s="31"/>
      <c r="F34" s="211"/>
      <c r="G34" s="211"/>
      <c r="H34" s="211"/>
      <c r="Q34" s="5"/>
    </row>
    <row r="35" spans="1:17" ht="15" hidden="1" outlineLevel="1">
      <c r="A35" s="278" t="s">
        <v>155</v>
      </c>
      <c r="B35" s="279">
        <v>2</v>
      </c>
      <c r="C35" s="280">
        <v>25</v>
      </c>
      <c r="D35" s="235"/>
      <c r="F35" s="211"/>
      <c r="G35" s="211"/>
      <c r="H35" s="211"/>
      <c r="Q35" s="5"/>
    </row>
    <row r="36" spans="1:17" ht="15" hidden="1" outlineLevel="1">
      <c r="A36" s="278" t="s">
        <v>156</v>
      </c>
      <c r="B36" s="279">
        <v>2</v>
      </c>
      <c r="C36" s="280">
        <v>28</v>
      </c>
      <c r="D36" s="235"/>
      <c r="E36" s="93"/>
      <c r="F36" s="211"/>
      <c r="G36" s="211"/>
      <c r="H36" s="211"/>
      <c r="Q36" s="5"/>
    </row>
    <row r="37" spans="1:17" ht="15" hidden="1" outlineLevel="1">
      <c r="A37" s="278" t="s">
        <v>157</v>
      </c>
      <c r="B37" s="279">
        <v>2</v>
      </c>
      <c r="C37" s="280">
        <v>36</v>
      </c>
      <c r="D37" s="235"/>
      <c r="E37" s="227"/>
      <c r="F37" s="211"/>
      <c r="G37" s="211"/>
      <c r="H37" s="211"/>
      <c r="Q37" s="5"/>
    </row>
    <row r="38" spans="1:8" ht="15" hidden="1" outlineLevel="1">
      <c r="A38" s="278" t="s">
        <v>158</v>
      </c>
      <c r="B38" s="281">
        <v>2</v>
      </c>
      <c r="C38" s="280">
        <v>52</v>
      </c>
      <c r="D38" s="235"/>
      <c r="E38" s="93"/>
      <c r="F38" s="211"/>
      <c r="G38" s="211"/>
      <c r="H38" s="211"/>
    </row>
    <row r="39" spans="1:8" ht="15.75" hidden="1" outlineLevel="1" thickBot="1">
      <c r="A39" s="282" t="s">
        <v>159</v>
      </c>
      <c r="B39" s="283">
        <v>3</v>
      </c>
      <c r="C39" s="284">
        <v>80</v>
      </c>
      <c r="D39" s="235"/>
      <c r="E39" s="93"/>
      <c r="F39" s="211"/>
      <c r="G39" s="211"/>
      <c r="H39" s="211"/>
    </row>
    <row r="40" spans="1:8" ht="15.75" hidden="1" outlineLevel="1" thickBot="1">
      <c r="A40" s="213"/>
      <c r="B40" s="93"/>
      <c r="C40" s="240"/>
      <c r="D40" s="235"/>
      <c r="E40" s="93"/>
      <c r="F40" s="211"/>
      <c r="G40" s="211"/>
      <c r="H40" s="211"/>
    </row>
    <row r="41" spans="1:8" ht="30" hidden="1" outlineLevel="1">
      <c r="A41" s="285" t="s">
        <v>127</v>
      </c>
      <c r="B41" s="286">
        <v>0.05</v>
      </c>
      <c r="C41" s="211"/>
      <c r="D41" s="238"/>
      <c r="E41" s="211"/>
      <c r="F41" s="238"/>
      <c r="G41" s="238"/>
      <c r="H41" s="215"/>
    </row>
    <row r="42" spans="1:8" ht="15.75" hidden="1" outlineLevel="1" thickBot="1">
      <c r="A42" s="282" t="s">
        <v>161</v>
      </c>
      <c r="B42" s="287">
        <v>1</v>
      </c>
      <c r="C42" s="211"/>
      <c r="D42" s="238"/>
      <c r="E42" s="211"/>
      <c r="F42" s="238"/>
      <c r="G42" s="238"/>
      <c r="H42" s="215"/>
    </row>
    <row r="43" spans="1:8" ht="15" hidden="1" outlineLevel="1">
      <c r="A43" s="213"/>
      <c r="B43" s="93"/>
      <c r="C43" s="240"/>
      <c r="D43" s="235"/>
      <c r="E43" s="93"/>
      <c r="F43" s="211"/>
      <c r="G43" s="211"/>
      <c r="H43" s="211"/>
    </row>
    <row r="44" spans="1:8" ht="15" collapsed="1">
      <c r="A44" s="312" t="s">
        <v>91</v>
      </c>
      <c r="B44" s="211"/>
      <c r="C44" s="211"/>
      <c r="D44" s="211"/>
      <c r="E44" s="211"/>
      <c r="F44" s="211"/>
      <c r="G44" s="211"/>
      <c r="H44" s="211"/>
    </row>
    <row r="45" spans="1:8" ht="15">
      <c r="A45" s="211"/>
      <c r="B45" s="211"/>
      <c r="C45" s="211"/>
      <c r="D45" s="211"/>
      <c r="E45" s="211"/>
      <c r="F45" s="211"/>
      <c r="G45" s="211"/>
      <c r="H45" s="211"/>
    </row>
    <row r="46" spans="1:8" ht="15">
      <c r="A46" s="211"/>
      <c r="B46" s="211"/>
      <c r="C46" s="211"/>
      <c r="D46" s="211"/>
      <c r="E46" s="211"/>
      <c r="F46" s="211"/>
      <c r="G46" s="211"/>
      <c r="H46" s="211"/>
    </row>
    <row r="47" spans="1:8" ht="15">
      <c r="A47" s="211"/>
      <c r="B47" s="211"/>
      <c r="C47" s="211"/>
      <c r="D47" s="211"/>
      <c r="E47" s="211"/>
      <c r="F47" s="211"/>
      <c r="G47" s="211"/>
      <c r="H47" s="211"/>
    </row>
    <row r="48" spans="1:8" ht="15">
      <c r="A48" s="211"/>
      <c r="B48" s="211"/>
      <c r="C48" s="211"/>
      <c r="D48" s="211"/>
      <c r="E48" s="211"/>
      <c r="F48" s="211"/>
      <c r="G48" s="211"/>
      <c r="H48" s="211"/>
    </row>
    <row r="49" spans="1:10" ht="25.5" hidden="1" outlineLevel="1" thickBot="1">
      <c r="A49" s="225" t="s">
        <v>92</v>
      </c>
      <c r="B49" s="9"/>
      <c r="C49" s="9"/>
      <c r="D49" s="239"/>
      <c r="E49" s="239"/>
      <c r="F49" s="239"/>
      <c r="G49" s="239"/>
      <c r="H49" s="215"/>
      <c r="I49" s="7"/>
      <c r="J49" s="7"/>
    </row>
    <row r="50" spans="1:10" ht="26.25" customHeight="1" hidden="1" outlineLevel="1" thickBot="1">
      <c r="A50" s="97"/>
      <c r="B50" s="10" t="s">
        <v>136</v>
      </c>
      <c r="C50" s="10" t="s">
        <v>137</v>
      </c>
      <c r="D50" s="10" t="s">
        <v>138</v>
      </c>
      <c r="E50" s="10" t="s">
        <v>139</v>
      </c>
      <c r="F50" s="10" t="s">
        <v>140</v>
      </c>
      <c r="G50" s="10" t="s">
        <v>141</v>
      </c>
      <c r="H50" s="215"/>
      <c r="I50" s="7"/>
      <c r="J50" s="7"/>
    </row>
    <row r="51" spans="1:10" ht="15" hidden="1" outlineLevel="1">
      <c r="A51" s="297" t="s">
        <v>22</v>
      </c>
      <c r="B51" s="298">
        <v>0.05</v>
      </c>
      <c r="C51" s="302">
        <f>scan_docs</f>
        <v>0.05</v>
      </c>
      <c r="D51" s="303">
        <f>scan_docs</f>
        <v>0.05</v>
      </c>
      <c r="E51" s="303">
        <f>scan_docs</f>
        <v>0.05</v>
      </c>
      <c r="F51" s="303">
        <f>scan_docs</f>
        <v>0.05</v>
      </c>
      <c r="G51" s="304">
        <f>scan_docs</f>
        <v>0.05</v>
      </c>
      <c r="H51" s="301"/>
      <c r="I51" s="7"/>
      <c r="J51" s="7"/>
    </row>
    <row r="52" spans="1:10" ht="15" hidden="1" outlineLevel="1">
      <c r="A52" s="296" t="s">
        <v>21</v>
      </c>
      <c r="B52" s="299">
        <v>0</v>
      </c>
      <c r="C52" s="305">
        <f>system_cost</f>
        <v>0</v>
      </c>
      <c r="D52" s="306">
        <f>system_cost</f>
        <v>0</v>
      </c>
      <c r="E52" s="306">
        <f>system_cost</f>
        <v>0</v>
      </c>
      <c r="F52" s="306">
        <f>system_cost</f>
        <v>0</v>
      </c>
      <c r="G52" s="307">
        <f>system_cost</f>
        <v>0</v>
      </c>
      <c r="H52" s="301"/>
      <c r="I52" s="8"/>
      <c r="J52" s="7"/>
    </row>
    <row r="53" spans="1:10" ht="15" hidden="1" outlineLevel="1">
      <c r="A53" s="288" t="s">
        <v>142</v>
      </c>
      <c r="B53" s="300">
        <v>10</v>
      </c>
      <c r="C53" s="308">
        <v>1</v>
      </c>
      <c r="D53" s="308">
        <v>0</v>
      </c>
      <c r="E53" s="308">
        <v>0</v>
      </c>
      <c r="F53" s="308">
        <v>0</v>
      </c>
      <c r="G53" s="308">
        <v>0</v>
      </c>
      <c r="H53" s="216"/>
      <c r="I53" s="7"/>
      <c r="J53" s="7"/>
    </row>
    <row r="54" spans="1:10" ht="15" hidden="1" outlineLevel="1">
      <c r="A54" s="291" t="s">
        <v>200</v>
      </c>
      <c r="B54" s="289">
        <v>25</v>
      </c>
      <c r="C54" s="262"/>
      <c r="D54" s="262"/>
      <c r="E54" s="262"/>
      <c r="F54" s="262"/>
      <c r="G54" s="262"/>
      <c r="H54" s="216"/>
      <c r="I54" s="7"/>
      <c r="J54" s="7"/>
    </row>
    <row r="55" spans="1:8" ht="15" hidden="1" outlineLevel="1">
      <c r="A55" s="292" t="s">
        <v>201</v>
      </c>
      <c r="B55" s="293">
        <v>50</v>
      </c>
      <c r="C55" s="93"/>
      <c r="D55" s="93"/>
      <c r="E55" s="93"/>
      <c r="F55" s="93"/>
      <c r="G55" s="93"/>
      <c r="H55" s="93"/>
    </row>
    <row r="56" spans="1:10" ht="15" hidden="1" outlineLevel="1">
      <c r="A56" s="288" t="s">
        <v>143</v>
      </c>
      <c r="B56" s="290">
        <v>0.5</v>
      </c>
      <c r="C56" s="261"/>
      <c r="D56" s="261"/>
      <c r="E56" s="261"/>
      <c r="F56" s="216"/>
      <c r="G56" s="261"/>
      <c r="H56" s="216"/>
      <c r="I56" s="7"/>
      <c r="J56" s="7"/>
    </row>
    <row r="57" spans="1:10" ht="15" hidden="1" outlineLevel="1">
      <c r="A57" s="288" t="s">
        <v>144</v>
      </c>
      <c r="B57" s="290">
        <v>0.2</v>
      </c>
      <c r="C57" s="261"/>
      <c r="D57" s="261"/>
      <c r="E57" s="261"/>
      <c r="F57" s="216"/>
      <c r="G57" s="261"/>
      <c r="H57" s="215"/>
      <c r="I57" s="7"/>
      <c r="J57" s="7"/>
    </row>
    <row r="58" spans="1:13" ht="15" hidden="1" outlineLevel="1">
      <c r="A58" s="288" t="s">
        <v>145</v>
      </c>
      <c r="B58" s="289">
        <v>499.99</v>
      </c>
      <c r="C58" s="262"/>
      <c r="D58" s="262"/>
      <c r="E58" s="262"/>
      <c r="F58" s="216"/>
      <c r="G58" s="262"/>
      <c r="H58" s="215"/>
      <c r="I58" s="8"/>
      <c r="J58" s="8"/>
      <c r="K58" s="64"/>
      <c r="L58" s="64"/>
      <c r="M58" s="64"/>
    </row>
    <row r="59" spans="1:13" ht="15" hidden="1" outlineLevel="1">
      <c r="A59" s="288" t="s">
        <v>146</v>
      </c>
      <c r="B59" s="290">
        <v>0</v>
      </c>
      <c r="C59" s="261"/>
      <c r="D59" s="261"/>
      <c r="E59" s="261"/>
      <c r="F59" s="216"/>
      <c r="G59" s="261"/>
      <c r="H59" s="215"/>
      <c r="I59" s="8"/>
      <c r="J59" s="8"/>
      <c r="K59" s="64"/>
      <c r="L59" s="64"/>
      <c r="M59" s="64"/>
    </row>
    <row r="60" spans="1:13" ht="15.75" hidden="1" outlineLevel="1" thickBot="1">
      <c r="A60" s="294" t="s">
        <v>101</v>
      </c>
      <c r="B60" s="295">
        <v>0.1</v>
      </c>
      <c r="C60" s="261"/>
      <c r="D60" s="261"/>
      <c r="E60" s="261"/>
      <c r="F60" s="261"/>
      <c r="G60" s="261"/>
      <c r="H60" s="216"/>
      <c r="I60" s="8"/>
      <c r="J60" s="8"/>
      <c r="K60" s="64"/>
      <c r="L60" s="64"/>
      <c r="M60" s="64"/>
    </row>
    <row r="61" spans="1:13" ht="15" hidden="1" outlineLevel="1">
      <c r="A61" s="30"/>
      <c r="B61" s="261"/>
      <c r="C61" s="261"/>
      <c r="D61" s="261"/>
      <c r="E61" s="261"/>
      <c r="F61" s="261"/>
      <c r="G61" s="261"/>
      <c r="H61" s="216"/>
      <c r="I61" s="8"/>
      <c r="J61" s="8"/>
      <c r="K61" s="64"/>
      <c r="L61" s="64"/>
      <c r="M61" s="64"/>
    </row>
    <row r="62" spans="1:13" ht="15" collapsed="1">
      <c r="A62" s="313" t="s">
        <v>23</v>
      </c>
      <c r="B62" s="215"/>
      <c r="C62" s="216"/>
      <c r="D62" s="216"/>
      <c r="E62" s="216"/>
      <c r="F62" s="216"/>
      <c r="G62" s="216"/>
      <c r="H62" s="216"/>
      <c r="I62" s="8"/>
      <c r="J62" s="8"/>
      <c r="K62" s="64"/>
      <c r="L62" s="64"/>
      <c r="M62" s="64"/>
    </row>
    <row r="63" spans="1:13" ht="15">
      <c r="A63" s="226"/>
      <c r="B63" s="215"/>
      <c r="C63" s="216"/>
      <c r="D63" s="216"/>
      <c r="E63" s="216"/>
      <c r="F63" s="216"/>
      <c r="G63" s="216"/>
      <c r="H63" s="216"/>
      <c r="I63" s="8"/>
      <c r="J63" s="8"/>
      <c r="K63" s="154"/>
      <c r="L63" s="154"/>
      <c r="M63" s="154"/>
    </row>
    <row r="64" spans="1:13" ht="15">
      <c r="A64" s="226"/>
      <c r="B64" s="215"/>
      <c r="C64" s="216"/>
      <c r="D64" s="216"/>
      <c r="E64" s="216"/>
      <c r="F64" s="216"/>
      <c r="G64" s="216"/>
      <c r="H64" s="216"/>
      <c r="I64" s="8"/>
      <c r="J64" s="8"/>
      <c r="K64" s="154"/>
      <c r="L64" s="154"/>
      <c r="M64" s="154"/>
    </row>
    <row r="65" spans="1:13" ht="15">
      <c r="A65" s="226"/>
      <c r="B65" s="215"/>
      <c r="C65" s="216"/>
      <c r="D65" s="216"/>
      <c r="E65" s="216"/>
      <c r="F65" s="216"/>
      <c r="G65" s="216"/>
      <c r="H65" s="216"/>
      <c r="I65" s="8"/>
      <c r="J65" s="8"/>
      <c r="K65" s="154"/>
      <c r="L65" s="154"/>
      <c r="M65" s="154"/>
    </row>
    <row r="66" spans="1:13" ht="15">
      <c r="A66" s="226"/>
      <c r="B66" s="215"/>
      <c r="C66" s="216"/>
      <c r="D66" s="216"/>
      <c r="E66" s="216"/>
      <c r="F66" s="216"/>
      <c r="G66" s="216"/>
      <c r="H66" s="216"/>
      <c r="I66" s="8"/>
      <c r="J66" s="8"/>
      <c r="K66" s="154"/>
      <c r="L66" s="154"/>
      <c r="M66" s="154"/>
    </row>
    <row r="67" spans="1:13" ht="15">
      <c r="A67" s="227"/>
      <c r="B67" s="264"/>
      <c r="C67" s="227"/>
      <c r="D67" s="211"/>
      <c r="E67" s="211"/>
      <c r="F67" s="211"/>
      <c r="G67" s="211"/>
      <c r="H67" s="211"/>
      <c r="I67" s="64"/>
      <c r="J67" s="64"/>
      <c r="K67" s="64"/>
      <c r="L67" s="64"/>
      <c r="M67" s="64"/>
    </row>
    <row r="68" spans="1:13" ht="25.5" hidden="1" outlineLevel="1" thickBot="1">
      <c r="A68" s="212" t="s">
        <v>93</v>
      </c>
      <c r="B68" s="264"/>
      <c r="C68" s="227"/>
      <c r="D68" s="211"/>
      <c r="E68" s="211"/>
      <c r="F68" s="211"/>
      <c r="G68" s="211"/>
      <c r="H68" s="211"/>
      <c r="I68" s="64"/>
      <c r="J68" s="64"/>
      <c r="K68" s="64"/>
      <c r="L68" s="64"/>
      <c r="M68" s="64"/>
    </row>
    <row r="69" spans="1:13" ht="15" hidden="1" outlineLevel="1">
      <c r="A69" s="227"/>
      <c r="B69" s="309" t="s">
        <v>136</v>
      </c>
      <c r="C69" s="227"/>
      <c r="D69" s="211"/>
      <c r="E69" s="211"/>
      <c r="F69" s="211"/>
      <c r="G69" s="211"/>
      <c r="H69" s="211"/>
      <c r="I69" s="154"/>
      <c r="J69" s="154"/>
      <c r="K69" s="154"/>
      <c r="L69" s="154"/>
      <c r="M69" s="154"/>
    </row>
    <row r="70" spans="1:13" ht="15.75" hidden="1" outlineLevel="1" thickBot="1">
      <c r="A70" s="228"/>
      <c r="B70" s="310"/>
      <c r="C70" s="227"/>
      <c r="D70" s="211"/>
      <c r="E70" s="211"/>
      <c r="F70" s="211"/>
      <c r="G70" s="211"/>
      <c r="H70" s="211"/>
      <c r="I70" s="154"/>
      <c r="J70" s="154"/>
      <c r="K70" s="154"/>
      <c r="L70" s="154"/>
      <c r="M70" s="154"/>
    </row>
    <row r="71" spans="1:13" ht="27" hidden="1" outlineLevel="1" thickBot="1">
      <c r="A71" s="229" t="s">
        <v>29</v>
      </c>
      <c r="B71" s="253">
        <v>1500</v>
      </c>
      <c r="C71" s="227"/>
      <c r="D71" s="211"/>
      <c r="E71" s="211"/>
      <c r="F71" s="211"/>
      <c r="G71" s="211"/>
      <c r="H71" s="211"/>
      <c r="I71" s="64"/>
      <c r="J71" s="64"/>
      <c r="K71" s="64"/>
      <c r="L71" s="64"/>
      <c r="M71" s="64"/>
    </row>
    <row r="72" spans="1:13" ht="15" hidden="1" outlineLevel="1">
      <c r="A72" s="230" t="s">
        <v>150</v>
      </c>
      <c r="B72" s="254">
        <v>1</v>
      </c>
      <c r="C72" s="263"/>
      <c r="D72" s="211"/>
      <c r="E72" s="211"/>
      <c r="F72" s="211"/>
      <c r="G72" s="211"/>
      <c r="H72" s="211"/>
      <c r="I72" s="64"/>
      <c r="J72" s="64"/>
      <c r="K72" s="64"/>
      <c r="L72" s="64"/>
      <c r="M72" s="64"/>
    </row>
    <row r="73" spans="1:13" ht="15" hidden="1" outlineLevel="1">
      <c r="A73" s="231" t="s">
        <v>151</v>
      </c>
      <c r="B73" s="38">
        <v>600</v>
      </c>
      <c r="C73" s="263"/>
      <c r="D73" s="211"/>
      <c r="E73" s="93"/>
      <c r="F73" s="93"/>
      <c r="G73" s="93"/>
      <c r="H73" s="211"/>
      <c r="I73" s="64"/>
      <c r="J73" s="64"/>
      <c r="K73" s="64"/>
      <c r="L73" s="64"/>
      <c r="M73" s="64"/>
    </row>
    <row r="74" spans="1:13" ht="15" hidden="1" outlineLevel="1">
      <c r="A74" s="232" t="s">
        <v>152</v>
      </c>
      <c r="B74" s="39">
        <v>5</v>
      </c>
      <c r="C74" s="263"/>
      <c r="D74" s="211"/>
      <c r="E74" s="93"/>
      <c r="F74" s="93"/>
      <c r="G74" s="93"/>
      <c r="H74" s="211"/>
      <c r="I74" s="64"/>
      <c r="J74" s="64"/>
      <c r="K74" s="64"/>
      <c r="L74" s="64"/>
      <c r="M74" s="64"/>
    </row>
    <row r="75" spans="1:13" ht="15.75" hidden="1" outlineLevel="1" thickBot="1">
      <c r="A75" s="233" t="s">
        <v>153</v>
      </c>
      <c r="B75" s="40">
        <v>0.95</v>
      </c>
      <c r="C75" s="263"/>
      <c r="D75" s="211"/>
      <c r="E75" s="93"/>
      <c r="F75" s="93"/>
      <c r="G75" s="93"/>
      <c r="H75" s="211"/>
      <c r="I75" s="64"/>
      <c r="J75" s="64"/>
      <c r="K75" s="64"/>
      <c r="L75" s="64"/>
      <c r="M75" s="64"/>
    </row>
    <row r="76" spans="1:13" ht="25.5" hidden="1" outlineLevel="1">
      <c r="A76" s="255" t="s">
        <v>337</v>
      </c>
      <c r="B76" s="256">
        <v>0.016</v>
      </c>
      <c r="C76" s="263"/>
      <c r="D76" s="211"/>
      <c r="E76" s="93"/>
      <c r="F76" s="93"/>
      <c r="G76" s="93"/>
      <c r="H76" s="211"/>
      <c r="I76" s="64"/>
      <c r="J76" s="64"/>
      <c r="K76" s="64"/>
      <c r="L76" s="64"/>
      <c r="M76" s="64"/>
    </row>
    <row r="77" spans="1:13" ht="25.5" hidden="1" outlineLevel="1">
      <c r="A77" s="257" t="s">
        <v>338</v>
      </c>
      <c r="B77" s="38">
        <v>0.006</v>
      </c>
      <c r="C77" s="263"/>
      <c r="D77" s="93"/>
      <c r="E77" s="37"/>
      <c r="F77" s="93"/>
      <c r="G77" s="93"/>
      <c r="H77" s="211"/>
      <c r="I77" s="64"/>
      <c r="J77" s="64"/>
      <c r="K77" s="64"/>
      <c r="L77" s="64"/>
      <c r="M77" s="64"/>
    </row>
    <row r="78" spans="1:13" ht="30" hidden="1" outlineLevel="1">
      <c r="A78" s="258" t="s">
        <v>339</v>
      </c>
      <c r="B78" s="38">
        <v>0.02941</v>
      </c>
      <c r="C78" s="263"/>
      <c r="D78" s="93"/>
      <c r="E78" s="211"/>
      <c r="F78" s="93"/>
      <c r="G78" s="93"/>
      <c r="H78" s="211"/>
      <c r="I78" s="64"/>
      <c r="J78" s="64"/>
      <c r="K78" s="64"/>
      <c r="L78" s="64"/>
      <c r="M78" s="64"/>
    </row>
    <row r="79" spans="1:13" ht="25.5" hidden="1" outlineLevel="1">
      <c r="A79" s="257" t="s">
        <v>340</v>
      </c>
      <c r="B79" s="38">
        <v>1.23E-05</v>
      </c>
      <c r="C79" s="263"/>
      <c r="D79" s="93"/>
      <c r="E79" s="211"/>
      <c r="F79" s="93"/>
      <c r="G79" s="93"/>
      <c r="H79" s="211"/>
      <c r="I79" s="64"/>
      <c r="J79" s="64"/>
      <c r="K79" s="64"/>
      <c r="L79" s="64"/>
      <c r="M79" s="64"/>
    </row>
    <row r="80" spans="1:13" ht="15" hidden="1" outlineLevel="1">
      <c r="A80" s="258" t="s">
        <v>341</v>
      </c>
      <c r="B80" s="38">
        <v>0.000120004800192008</v>
      </c>
      <c r="C80" s="263"/>
      <c r="D80" s="93"/>
      <c r="E80" s="211"/>
      <c r="F80" s="211"/>
      <c r="G80" s="211"/>
      <c r="H80" s="211"/>
      <c r="I80" s="64"/>
      <c r="J80" s="64"/>
      <c r="K80" s="64"/>
      <c r="L80" s="64"/>
      <c r="M80" s="64"/>
    </row>
    <row r="81" spans="1:13" ht="15" hidden="1" outlineLevel="1">
      <c r="A81" s="259" t="s">
        <v>120</v>
      </c>
      <c r="B81" s="38">
        <v>0.119</v>
      </c>
      <c r="C81" s="263"/>
      <c r="D81" s="93"/>
      <c r="E81" s="211"/>
      <c r="F81" s="211"/>
      <c r="G81" s="211"/>
      <c r="H81" s="211"/>
      <c r="I81" s="64"/>
      <c r="J81" s="64"/>
      <c r="K81" s="64"/>
      <c r="L81" s="64"/>
      <c r="M81" s="64"/>
    </row>
    <row r="82" spans="1:13" ht="15" hidden="1" outlineLevel="1">
      <c r="A82" s="259" t="s">
        <v>121</v>
      </c>
      <c r="B82" s="38">
        <v>19.4</v>
      </c>
      <c r="C82" s="263"/>
      <c r="D82" s="93"/>
      <c r="E82" s="31"/>
      <c r="F82" s="211"/>
      <c r="G82" s="211"/>
      <c r="H82" s="211"/>
      <c r="I82" s="64"/>
      <c r="J82" s="64"/>
      <c r="K82" s="64"/>
      <c r="L82" s="64"/>
      <c r="M82" s="64"/>
    </row>
    <row r="83" spans="1:13" ht="15" hidden="1" outlineLevel="1">
      <c r="A83" s="259" t="s">
        <v>122</v>
      </c>
      <c r="B83" s="38">
        <v>1.42</v>
      </c>
      <c r="C83" s="31"/>
      <c r="D83" s="31"/>
      <c r="E83" s="93"/>
      <c r="F83" s="211"/>
      <c r="G83" s="211"/>
      <c r="H83" s="211"/>
      <c r="I83" s="64"/>
      <c r="J83" s="64"/>
      <c r="K83" s="64"/>
      <c r="L83" s="64"/>
      <c r="M83" s="64"/>
    </row>
    <row r="84" spans="1:13" ht="15.75" hidden="1" outlineLevel="1" thickBot="1">
      <c r="A84" s="260" t="s">
        <v>119</v>
      </c>
      <c r="B84" s="40">
        <v>0.02941</v>
      </c>
      <c r="C84" s="31"/>
      <c r="D84" s="31"/>
      <c r="E84" s="93"/>
      <c r="F84" s="211"/>
      <c r="G84" s="211"/>
      <c r="H84" s="211"/>
      <c r="I84" s="64"/>
      <c r="J84" s="64"/>
      <c r="K84" s="64"/>
      <c r="L84" s="64"/>
      <c r="M84" s="64"/>
    </row>
    <row r="85" spans="1:13" ht="15" hidden="1" outlineLevel="1">
      <c r="A85" s="311"/>
      <c r="B85" s="263"/>
      <c r="C85" s="31"/>
      <c r="D85" s="31"/>
      <c r="E85" s="93"/>
      <c r="F85" s="211"/>
      <c r="G85" s="211"/>
      <c r="H85" s="211"/>
      <c r="I85" s="154"/>
      <c r="J85" s="154"/>
      <c r="K85" s="154"/>
      <c r="L85" s="154"/>
      <c r="M85" s="154"/>
    </row>
    <row r="86" spans="1:13" ht="15" collapsed="1">
      <c r="A86" s="314" t="s">
        <v>24</v>
      </c>
      <c r="B86" s="211"/>
      <c r="C86" s="31"/>
      <c r="D86" s="31"/>
      <c r="E86" s="211"/>
      <c r="F86" s="211"/>
      <c r="G86" s="211"/>
      <c r="H86" s="211"/>
      <c r="I86" s="64"/>
      <c r="J86" s="64"/>
      <c r="K86" s="64"/>
      <c r="L86" s="64"/>
      <c r="M86" s="64"/>
    </row>
    <row r="87" spans="1:13" ht="15">
      <c r="A87" s="211"/>
      <c r="B87" s="211"/>
      <c r="C87" s="31"/>
      <c r="D87" s="31"/>
      <c r="E87" s="211"/>
      <c r="F87" s="211"/>
      <c r="G87" s="211"/>
      <c r="H87" s="211"/>
      <c r="I87" s="64"/>
      <c r="J87" s="64"/>
      <c r="K87" s="64"/>
      <c r="L87" s="64"/>
      <c r="M87" s="64"/>
    </row>
    <row r="88" spans="1:13" ht="15">
      <c r="A88" s="227"/>
      <c r="B88" s="267"/>
      <c r="C88" s="227"/>
      <c r="D88" s="93"/>
      <c r="E88" s="211"/>
      <c r="F88" s="211"/>
      <c r="G88" s="211"/>
      <c r="H88" s="211"/>
      <c r="I88" s="64"/>
      <c r="J88" s="64"/>
      <c r="K88" s="64"/>
      <c r="L88" s="64"/>
      <c r="M88" s="64"/>
    </row>
    <row r="89" spans="2:13" ht="15">
      <c r="B89" s="267"/>
      <c r="C89" s="227"/>
      <c r="D89" s="211"/>
      <c r="E89" s="211"/>
      <c r="F89" s="211"/>
      <c r="G89" s="211"/>
      <c r="H89" s="211"/>
      <c r="I89" s="64"/>
      <c r="J89" s="64"/>
      <c r="K89" s="64"/>
      <c r="L89" s="64"/>
      <c r="M89" s="64"/>
    </row>
    <row r="90" spans="1:8" ht="15">
      <c r="A90" s="227"/>
      <c r="B90" s="268"/>
      <c r="C90" s="227"/>
      <c r="D90" s="211"/>
      <c r="E90" s="211"/>
      <c r="F90" s="211"/>
      <c r="G90" s="211"/>
      <c r="H90" s="211"/>
    </row>
    <row r="91" spans="1:8" ht="15">
      <c r="A91" s="211"/>
      <c r="B91" s="211"/>
      <c r="C91" s="211"/>
      <c r="D91" s="211"/>
      <c r="E91" s="211"/>
      <c r="F91" s="211"/>
      <c r="G91" s="211"/>
      <c r="H91" s="211"/>
    </row>
    <row r="92" spans="1:8" ht="15.75" thickBot="1">
      <c r="A92" s="234" t="s">
        <v>342</v>
      </c>
      <c r="B92" s="211"/>
      <c r="C92" s="211"/>
      <c r="D92" s="211"/>
      <c r="E92" s="211"/>
      <c r="F92" s="211"/>
      <c r="G92" s="211"/>
      <c r="H92" s="211"/>
    </row>
    <row r="93" spans="1:8" ht="15.75" thickBot="1">
      <c r="A93" s="65" t="s">
        <v>221</v>
      </c>
      <c r="B93" s="66" t="s">
        <v>220</v>
      </c>
      <c r="C93" s="66" t="s">
        <v>219</v>
      </c>
      <c r="D93" s="66" t="s">
        <v>218</v>
      </c>
      <c r="E93" s="67" t="s">
        <v>217</v>
      </c>
      <c r="F93" s="211"/>
      <c r="G93" s="211"/>
      <c r="H93" s="211"/>
    </row>
    <row r="94" spans="1:8" ht="15">
      <c r="A94" s="266">
        <v>0.75</v>
      </c>
      <c r="B94" s="266">
        <v>1.5</v>
      </c>
      <c r="C94" s="266">
        <v>2</v>
      </c>
      <c r="D94" s="266">
        <v>2</v>
      </c>
      <c r="E94" s="266">
        <v>2</v>
      </c>
      <c r="F94" s="211"/>
      <c r="G94" s="211"/>
      <c r="H94" s="211"/>
    </row>
    <row r="95" spans="1:8" ht="15">
      <c r="A95" s="211"/>
      <c r="B95" s="211"/>
      <c r="C95" s="211"/>
      <c r="D95" s="211"/>
      <c r="E95" s="211"/>
      <c r="F95" s="211"/>
      <c r="G95" s="211"/>
      <c r="H95" s="211"/>
    </row>
    <row r="96" spans="1:8" ht="15">
      <c r="A96" s="211"/>
      <c r="B96" s="211"/>
      <c r="C96" s="211"/>
      <c r="D96" s="211"/>
      <c r="E96" s="211"/>
      <c r="F96" s="211"/>
      <c r="G96" s="211"/>
      <c r="H96" s="211"/>
    </row>
    <row r="97" spans="1:8" ht="15">
      <c r="A97" s="211"/>
      <c r="B97" s="211"/>
      <c r="C97" s="211"/>
      <c r="D97" s="211"/>
      <c r="E97" s="211"/>
      <c r="F97" s="211"/>
      <c r="G97" s="211"/>
      <c r="H97" s="211"/>
    </row>
    <row r="98" spans="1:8" ht="15">
      <c r="A98" s="211"/>
      <c r="B98" s="211"/>
      <c r="C98" s="211"/>
      <c r="D98" s="211"/>
      <c r="E98" s="211"/>
      <c r="F98" s="211"/>
      <c r="G98" s="211"/>
      <c r="H98" s="211"/>
    </row>
    <row r="99" spans="1:8" ht="15">
      <c r="A99" s="211"/>
      <c r="B99" s="211"/>
      <c r="C99" s="211"/>
      <c r="D99" s="211"/>
      <c r="E99" s="211"/>
      <c r="F99" s="211"/>
      <c r="G99" s="211"/>
      <c r="H99" s="211"/>
    </row>
    <row r="100" spans="1:8" ht="15">
      <c r="A100" s="211"/>
      <c r="B100" s="211"/>
      <c r="C100" s="211"/>
      <c r="D100" s="211"/>
      <c r="E100" s="211"/>
      <c r="F100" s="211"/>
      <c r="G100" s="211"/>
      <c r="H100" s="211"/>
    </row>
    <row r="101" spans="1:8" ht="15">
      <c r="A101" s="211"/>
      <c r="B101" s="211"/>
      <c r="C101" s="211"/>
      <c r="D101" s="211"/>
      <c r="E101" s="211"/>
      <c r="F101" s="211"/>
      <c r="G101" s="211"/>
      <c r="H101" s="211"/>
    </row>
    <row r="102" spans="1:8" ht="15">
      <c r="A102" s="211"/>
      <c r="B102" s="211"/>
      <c r="C102" s="211"/>
      <c r="D102" s="211"/>
      <c r="E102" s="211"/>
      <c r="F102" s="211"/>
      <c r="G102" s="211"/>
      <c r="H102" s="211"/>
    </row>
    <row r="103" spans="1:8" ht="15">
      <c r="A103" s="211"/>
      <c r="B103" s="211"/>
      <c r="C103" s="211"/>
      <c r="D103" s="211"/>
      <c r="E103" s="211"/>
      <c r="F103" s="211"/>
      <c r="G103" s="211"/>
      <c r="H103" s="211"/>
    </row>
    <row r="104" spans="1:8" ht="15">
      <c r="A104" s="211"/>
      <c r="B104" s="211"/>
      <c r="C104" s="211"/>
      <c r="D104" s="211"/>
      <c r="E104" s="211"/>
      <c r="F104" s="211"/>
      <c r="G104" s="211"/>
      <c r="H104" s="211"/>
    </row>
    <row r="105" spans="1:8" ht="15">
      <c r="A105" s="211"/>
      <c r="B105" s="211"/>
      <c r="C105" s="211"/>
      <c r="D105" s="211"/>
      <c r="E105" s="211"/>
      <c r="F105" s="211"/>
      <c r="G105" s="211"/>
      <c r="H105" s="211"/>
    </row>
    <row r="106" spans="1:8" ht="15">
      <c r="A106" s="211"/>
      <c r="B106" s="211"/>
      <c r="C106" s="211"/>
      <c r="D106" s="211"/>
      <c r="E106" s="211"/>
      <c r="F106" s="211"/>
      <c r="G106" s="211"/>
      <c r="H106" s="211"/>
    </row>
    <row r="107" spans="1:8" ht="15">
      <c r="A107" s="211"/>
      <c r="B107" s="211"/>
      <c r="C107" s="211"/>
      <c r="D107" s="211"/>
      <c r="E107" s="211"/>
      <c r="F107" s="211"/>
      <c r="G107" s="211"/>
      <c r="H107" s="211"/>
    </row>
    <row r="108" spans="1:8" ht="15">
      <c r="A108" s="211"/>
      <c r="B108" s="211"/>
      <c r="C108" s="211"/>
      <c r="D108" s="211"/>
      <c r="E108" s="211"/>
      <c r="F108" s="211"/>
      <c r="G108" s="211"/>
      <c r="H108" s="211"/>
    </row>
    <row r="109" spans="1:8" ht="15">
      <c r="A109" s="211"/>
      <c r="B109" s="211"/>
      <c r="C109" s="211"/>
      <c r="D109" s="211"/>
      <c r="E109" s="211"/>
      <c r="F109" s="211"/>
      <c r="G109" s="211"/>
      <c r="H109" s="211"/>
    </row>
    <row r="110" spans="1:8" ht="15">
      <c r="A110" s="211"/>
      <c r="B110" s="211"/>
      <c r="C110" s="211"/>
      <c r="D110" s="211"/>
      <c r="E110" s="211"/>
      <c r="F110" s="211"/>
      <c r="G110" s="211"/>
      <c r="H110" s="211"/>
    </row>
    <row r="111" spans="1:8" ht="15">
      <c r="A111" s="211"/>
      <c r="B111" s="211"/>
      <c r="C111" s="211"/>
      <c r="D111" s="211"/>
      <c r="E111" s="211"/>
      <c r="F111" s="211"/>
      <c r="G111" s="211"/>
      <c r="H111" s="211"/>
    </row>
    <row r="112" spans="1:8" ht="15">
      <c r="A112" s="211"/>
      <c r="B112" s="211"/>
      <c r="C112" s="211"/>
      <c r="D112" s="211"/>
      <c r="E112" s="211"/>
      <c r="F112" s="211"/>
      <c r="G112" s="211"/>
      <c r="H112" s="211"/>
    </row>
    <row r="113" spans="1:8" ht="15">
      <c r="A113" s="211"/>
      <c r="B113" s="211"/>
      <c r="C113" s="211"/>
      <c r="D113" s="211"/>
      <c r="E113" s="211"/>
      <c r="F113" s="211"/>
      <c r="G113" s="211"/>
      <c r="H113" s="211"/>
    </row>
    <row r="114" spans="1:8" ht="15">
      <c r="A114" s="211"/>
      <c r="B114" s="211"/>
      <c r="C114" s="211"/>
      <c r="D114" s="211"/>
      <c r="E114" s="211"/>
      <c r="F114" s="211"/>
      <c r="G114" s="211"/>
      <c r="H114" s="211"/>
    </row>
    <row r="115" spans="1:8" ht="15">
      <c r="A115" s="211"/>
      <c r="B115" s="211"/>
      <c r="C115" s="211"/>
      <c r="D115" s="211"/>
      <c r="E115" s="211"/>
      <c r="F115" s="211"/>
      <c r="G115" s="211"/>
      <c r="H115" s="211"/>
    </row>
    <row r="116" spans="1:8" ht="15">
      <c r="A116" s="211"/>
      <c r="B116" s="211"/>
      <c r="C116" s="211"/>
      <c r="D116" s="211"/>
      <c r="E116" s="211"/>
      <c r="F116" s="211"/>
      <c r="G116" s="211"/>
      <c r="H116" s="211"/>
    </row>
    <row r="117" spans="1:8" ht="15">
      <c r="A117" s="211"/>
      <c r="B117" s="211"/>
      <c r="C117" s="211"/>
      <c r="D117" s="211"/>
      <c r="E117" s="211"/>
      <c r="F117" s="211"/>
      <c r="G117" s="211"/>
      <c r="H117" s="211"/>
    </row>
    <row r="118" spans="1:8" ht="15">
      <c r="A118" s="211"/>
      <c r="B118" s="211"/>
      <c r="C118" s="211"/>
      <c r="D118" s="211"/>
      <c r="E118" s="211"/>
      <c r="F118" s="211"/>
      <c r="G118" s="211"/>
      <c r="H118" s="211"/>
    </row>
    <row r="119" spans="1:8" ht="15">
      <c r="A119" s="211"/>
      <c r="B119" s="211"/>
      <c r="C119" s="211"/>
      <c r="D119" s="211"/>
      <c r="E119" s="211"/>
      <c r="F119" s="211"/>
      <c r="G119" s="211"/>
      <c r="H119" s="211"/>
    </row>
    <row r="120" spans="1:8" ht="15">
      <c r="A120" s="211"/>
      <c r="B120" s="211"/>
      <c r="C120" s="211"/>
      <c r="D120" s="211"/>
      <c r="E120" s="211"/>
      <c r="F120" s="211"/>
      <c r="G120" s="211"/>
      <c r="H120" s="211"/>
    </row>
    <row r="121" spans="1:8" ht="15">
      <c r="A121" s="211"/>
      <c r="B121" s="211"/>
      <c r="C121" s="211"/>
      <c r="D121" s="211"/>
      <c r="E121" s="211"/>
      <c r="F121" s="211"/>
      <c r="G121" s="211"/>
      <c r="H121" s="211"/>
    </row>
    <row r="128" ht="15"/>
    <row r="129" ht="15"/>
    <row r="130" ht="15"/>
    <row r="146" ht="15"/>
    <row r="147" ht="15"/>
    <row r="148" ht="15"/>
    <row r="2010" ht="12.75"/>
  </sheetData>
  <mergeCells count="2">
    <mergeCell ref="A1:H2"/>
    <mergeCell ref="A4:G5"/>
  </mergeCells>
  <hyperlinks>
    <hyperlink ref="A75" location="Green_Power" display="kg CO2 emitted per kWh energy used"/>
    <hyperlink ref="A73" location="ML2010" display="Power consumed by printer (Watt)"/>
    <hyperlink ref="B33" location="Assumptions!B20" display="Average time to reach destination (days)"/>
    <hyperlink ref="C33" location="Assumptions!B20"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92" display="Number of CO2 emissions related to the production of one cheed of paper [lbs]"/>
  </hyperlinks>
  <printOptions/>
  <pageMargins left="0.7" right="0.7" top="0.75" bottom="0.75" header="0.3" footer="0.3"/>
  <pageSetup horizontalDpi="600" verticalDpi="600" orientation="portrait" scale="41"/>
  <rowBreaks count="1" manualBreakCount="1">
    <brk id="109" max="16383" man="1"/>
  </rowBreaks>
  <legacyDrawing r:id="rId2"/>
</worksheet>
</file>

<file path=xl/worksheets/sheet4.xml><?xml version="1.0" encoding="utf-8"?>
<worksheet xmlns="http://schemas.openxmlformats.org/spreadsheetml/2006/main" xmlns:r="http://schemas.openxmlformats.org/officeDocument/2006/relationships">
  <dimension ref="A1:U172"/>
  <sheetViews>
    <sheetView workbookViewId="0" topLeftCell="A1">
      <selection activeCell="H76" sqref="H76"/>
      <selection activeCell="A1" sqref="A1"/>
    </sheetView>
  </sheetViews>
  <sheetFormatPr defaultColWidth="8.00390625" defaultRowHeight="12.75"/>
  <cols>
    <col min="1" max="1" width="44.75390625" style="316" customWidth="1"/>
    <col min="2" max="2" width="11.625" style="316" customWidth="1"/>
    <col min="3" max="3" width="10.625" style="316" customWidth="1"/>
    <col min="4" max="4" width="9.125" style="316" customWidth="1"/>
    <col min="5" max="5" width="11.00390625" style="316" customWidth="1"/>
    <col min="6" max="7" width="9.125" style="316" customWidth="1"/>
    <col min="8" max="8" width="18.875" style="316" customWidth="1"/>
    <col min="9" max="9" width="19.25390625" style="316" customWidth="1"/>
    <col min="10" max="10" width="8.125" style="316" bestFit="1" customWidth="1"/>
    <col min="11" max="11" width="9.375" style="316" bestFit="1" customWidth="1"/>
    <col min="12" max="12" width="17.00390625" style="316" bestFit="1" customWidth="1"/>
    <col min="13" max="13" width="14.125" style="316" bestFit="1" customWidth="1"/>
    <col min="14" max="14" width="8.125" style="316" bestFit="1" customWidth="1"/>
    <col min="15" max="15" width="9.375" style="316" bestFit="1" customWidth="1"/>
    <col min="16" max="16" width="17.00390625" style="316" bestFit="1" customWidth="1"/>
    <col min="17" max="17" width="8.00390625" style="316" customWidth="1"/>
    <col min="18" max="18" width="10.375" style="316" bestFit="1" customWidth="1"/>
    <col min="19" max="16384" width="8.00390625" style="316" customWidth="1"/>
  </cols>
  <sheetData>
    <row r="1" spans="1:10" ht="15">
      <c r="A1" s="160" t="s">
        <v>25</v>
      </c>
      <c r="B1" s="315"/>
      <c r="C1" s="315"/>
      <c r="D1" s="315"/>
      <c r="E1" s="315"/>
      <c r="F1" s="315"/>
      <c r="G1" s="315"/>
      <c r="H1" s="315"/>
      <c r="I1" s="209"/>
      <c r="J1" s="210"/>
    </row>
    <row r="2" spans="1:10" ht="15">
      <c r="A2" s="315"/>
      <c r="B2" s="315"/>
      <c r="C2" s="315"/>
      <c r="D2" s="315"/>
      <c r="E2" s="315"/>
      <c r="F2" s="315"/>
      <c r="G2" s="315"/>
      <c r="H2" s="315"/>
      <c r="I2" s="209"/>
      <c r="J2" s="210"/>
    </row>
    <row r="3" spans="1:10" ht="15">
      <c r="A3" s="424"/>
      <c r="B3" s="424"/>
      <c r="C3" s="424"/>
      <c r="D3" s="424"/>
      <c r="E3" s="424"/>
      <c r="F3" s="424"/>
      <c r="G3" s="424"/>
      <c r="H3" s="424"/>
      <c r="I3" s="424"/>
      <c r="J3" s="424"/>
    </row>
    <row r="4" spans="1:10" ht="15">
      <c r="A4" s="425" t="s">
        <v>11</v>
      </c>
      <c r="B4" s="425"/>
      <c r="C4" s="425"/>
      <c r="D4" s="425"/>
      <c r="E4" s="425"/>
      <c r="F4" s="425"/>
      <c r="G4" s="425"/>
      <c r="H4" s="425"/>
      <c r="I4" s="424"/>
      <c r="J4" s="424"/>
    </row>
    <row r="5" spans="1:10" ht="15">
      <c r="A5" s="425"/>
      <c r="B5" s="425"/>
      <c r="C5" s="425"/>
      <c r="D5" s="425"/>
      <c r="E5" s="425"/>
      <c r="F5" s="425"/>
      <c r="G5" s="425"/>
      <c r="H5" s="425"/>
      <c r="I5" s="424"/>
      <c r="J5" s="424"/>
    </row>
    <row r="6" spans="1:10" ht="15">
      <c r="A6" s="426"/>
      <c r="B6" s="426"/>
      <c r="C6" s="426"/>
      <c r="D6" s="426"/>
      <c r="E6" s="426"/>
      <c r="F6" s="426"/>
      <c r="G6" s="426"/>
      <c r="H6" s="426"/>
      <c r="I6" s="424"/>
      <c r="J6" s="424"/>
    </row>
    <row r="7" spans="1:10" ht="15">
      <c r="A7" s="424"/>
      <c r="B7" s="424"/>
      <c r="C7" s="424"/>
      <c r="D7" s="424"/>
      <c r="E7" s="424"/>
      <c r="F7" s="424"/>
      <c r="G7" s="424"/>
      <c r="H7" s="520" t="s">
        <v>15</v>
      </c>
      <c r="I7" s="424"/>
      <c r="J7" s="424"/>
    </row>
    <row r="8" spans="1:10" ht="15">
      <c r="A8" s="424"/>
      <c r="B8" s="424"/>
      <c r="C8" s="424"/>
      <c r="D8" s="424"/>
      <c r="E8" s="424"/>
      <c r="F8" s="424"/>
      <c r="G8" s="424"/>
      <c r="H8" s="518" t="s">
        <v>13</v>
      </c>
      <c r="I8" s="424"/>
      <c r="J8" s="424"/>
    </row>
    <row r="9" spans="1:10" ht="15">
      <c r="A9" s="424"/>
      <c r="B9" s="424"/>
      <c r="C9" s="424"/>
      <c r="D9" s="424"/>
      <c r="E9" s="424"/>
      <c r="F9" s="424"/>
      <c r="G9" s="424"/>
      <c r="H9" s="517" t="s">
        <v>14</v>
      </c>
      <c r="I9" s="424"/>
      <c r="J9" s="424"/>
    </row>
    <row r="10" spans="1:10" ht="15">
      <c r="A10" s="424"/>
      <c r="B10" s="424"/>
      <c r="C10" s="424"/>
      <c r="D10" s="424"/>
      <c r="E10" s="424"/>
      <c r="F10" s="424"/>
      <c r="G10" s="424"/>
      <c r="H10" s="519" t="s">
        <v>16</v>
      </c>
      <c r="I10" s="424"/>
      <c r="J10" s="424"/>
    </row>
    <row r="11" spans="1:11" ht="15">
      <c r="A11" s="424"/>
      <c r="B11" s="424"/>
      <c r="C11" s="424"/>
      <c r="D11" s="424"/>
      <c r="E11" s="424"/>
      <c r="F11" s="424"/>
      <c r="G11" s="424"/>
      <c r="H11" s="521" t="s">
        <v>17</v>
      </c>
      <c r="I11" s="424"/>
      <c r="J11" s="424"/>
      <c r="K11" s="317"/>
    </row>
    <row r="12" spans="2:14" ht="15">
      <c r="B12" s="424"/>
      <c r="C12" s="424"/>
      <c r="D12" s="424"/>
      <c r="E12" s="424"/>
      <c r="F12" s="424"/>
      <c r="G12" s="424"/>
      <c r="H12" s="522" t="s">
        <v>18</v>
      </c>
      <c r="I12" s="424"/>
      <c r="J12" s="424"/>
      <c r="K12" s="317"/>
      <c r="L12" s="318"/>
      <c r="M12" s="318"/>
      <c r="N12" s="318"/>
    </row>
    <row r="13" spans="1:14" ht="21.75" thickBot="1">
      <c r="A13" s="427" t="s">
        <v>95</v>
      </c>
      <c r="B13" s="424"/>
      <c r="C13" s="424"/>
      <c r="D13" s="424"/>
      <c r="E13" s="424"/>
      <c r="F13" s="424"/>
      <c r="G13" s="424"/>
      <c r="H13" s="428"/>
      <c r="I13" s="424"/>
      <c r="J13" s="424"/>
      <c r="K13" s="317"/>
      <c r="L13" s="318"/>
      <c r="M13" s="318"/>
      <c r="N13" s="318"/>
    </row>
    <row r="14" spans="2:14" ht="15.75" thickBot="1">
      <c r="B14" s="319" t="s">
        <v>136</v>
      </c>
      <c r="C14" s="319" t="s">
        <v>137</v>
      </c>
      <c r="D14" s="319" t="s">
        <v>138</v>
      </c>
      <c r="E14" s="319" t="s">
        <v>139</v>
      </c>
      <c r="F14" s="319" t="s">
        <v>140</v>
      </c>
      <c r="G14" s="319" t="s">
        <v>141</v>
      </c>
      <c r="I14" s="424"/>
      <c r="J14" s="424"/>
      <c r="L14" s="318"/>
      <c r="M14" s="318"/>
      <c r="N14" s="318"/>
    </row>
    <row r="15" spans="1:21" ht="15">
      <c r="A15" s="320" t="s">
        <v>272</v>
      </c>
      <c r="B15" s="321">
        <f>Inputs!B15</f>
        <v>100</v>
      </c>
      <c r="C15" s="321">
        <f>Inputs!C15</f>
        <v>100</v>
      </c>
      <c r="D15" s="321">
        <f>Inputs!D15</f>
        <v>100</v>
      </c>
      <c r="E15" s="321">
        <f>Inputs!E15</f>
        <v>100</v>
      </c>
      <c r="F15" s="321">
        <f>Inputs!F15</f>
        <v>100</v>
      </c>
      <c r="G15" s="322">
        <f>Inputs!G15</f>
        <v>100</v>
      </c>
      <c r="H15" s="424"/>
      <c r="I15" s="424"/>
      <c r="J15" s="424"/>
      <c r="L15" s="318"/>
      <c r="M15" s="318"/>
      <c r="N15" s="318"/>
      <c r="S15" s="6"/>
      <c r="T15" s="6"/>
      <c r="U15" s="6"/>
    </row>
    <row r="16" spans="1:21" ht="15">
      <c r="A16" s="323" t="s">
        <v>274</v>
      </c>
      <c r="B16" s="118">
        <f>Inputs!B16</f>
        <v>0.5</v>
      </c>
      <c r="C16" s="118">
        <f>Inputs!C16</f>
        <v>0.5</v>
      </c>
      <c r="D16" s="118">
        <f>Inputs!D16</f>
        <v>0.5</v>
      </c>
      <c r="E16" s="118">
        <f>Inputs!E16</f>
        <v>0.5</v>
      </c>
      <c r="F16" s="118">
        <f>Inputs!F16</f>
        <v>0.5</v>
      </c>
      <c r="G16" s="119">
        <f>Inputs!G16</f>
        <v>0.5</v>
      </c>
      <c r="H16" s="424"/>
      <c r="I16" s="424"/>
      <c r="J16" s="424"/>
      <c r="L16" s="318"/>
      <c r="M16" s="318"/>
      <c r="N16" s="318"/>
      <c r="S16" s="6"/>
      <c r="T16" s="6"/>
      <c r="U16" s="6"/>
    </row>
    <row r="17" spans="1:21" ht="45.75" thickBot="1">
      <c r="A17" s="324" t="s">
        <v>275</v>
      </c>
      <c r="B17" s="325">
        <f>B15*B16</f>
        <v>50</v>
      </c>
      <c r="C17" s="325">
        <f>C15*C16</f>
        <v>50</v>
      </c>
      <c r="D17" s="325">
        <f>D15*D16</f>
        <v>50</v>
      </c>
      <c r="E17" s="325">
        <f>E15*E16</f>
        <v>50</v>
      </c>
      <c r="F17" s="325">
        <f>F15*F16</f>
        <v>50</v>
      </c>
      <c r="G17" s="326">
        <f>G15*G16</f>
        <v>50</v>
      </c>
      <c r="H17" s="424"/>
      <c r="I17" s="424"/>
      <c r="J17" s="424"/>
      <c r="K17" s="317"/>
      <c r="L17" s="318"/>
      <c r="M17" s="318"/>
      <c r="N17" s="318"/>
      <c r="S17" s="6"/>
      <c r="T17" s="6"/>
      <c r="U17" s="6"/>
    </row>
    <row r="18" spans="1:21" ht="15">
      <c r="A18" s="437"/>
      <c r="B18" s="438"/>
      <c r="C18" s="438"/>
      <c r="D18" s="438"/>
      <c r="E18" s="438"/>
      <c r="F18" s="438"/>
      <c r="G18" s="438"/>
      <c r="H18" s="428"/>
      <c r="I18" s="424"/>
      <c r="J18" s="424"/>
      <c r="K18" s="317"/>
      <c r="L18" s="20"/>
      <c r="M18" s="20"/>
      <c r="N18" s="318"/>
      <c r="S18" s="6"/>
      <c r="T18" s="6"/>
      <c r="U18" s="6"/>
    </row>
    <row r="19" spans="1:21" ht="15.75" thickBot="1">
      <c r="A19" s="439" t="s">
        <v>261</v>
      </c>
      <c r="B19" s="440"/>
      <c r="C19" s="440"/>
      <c r="D19" s="440"/>
      <c r="E19" s="440"/>
      <c r="F19" s="440"/>
      <c r="G19" s="440"/>
      <c r="H19" s="429"/>
      <c r="I19" s="429"/>
      <c r="J19" s="429"/>
      <c r="K19" s="327"/>
      <c r="L19" s="20"/>
      <c r="M19" s="328"/>
      <c r="N19" s="318"/>
      <c r="S19" s="6"/>
      <c r="T19" s="6"/>
      <c r="U19" s="6"/>
    </row>
    <row r="20" spans="1:21" ht="15">
      <c r="A20" s="105" t="s">
        <v>276</v>
      </c>
      <c r="B20" s="329">
        <f>Inputs!B18</f>
        <v>0.4</v>
      </c>
      <c r="C20" s="329">
        <f>Inputs!C18</f>
        <v>0.4</v>
      </c>
      <c r="D20" s="329">
        <f>Inputs!D18</f>
        <v>0.4</v>
      </c>
      <c r="E20" s="329">
        <f>Inputs!E18</f>
        <v>0.4</v>
      </c>
      <c r="F20" s="329">
        <f>Inputs!F18</f>
        <v>0.4</v>
      </c>
      <c r="G20" s="330">
        <f>Inputs!G18</f>
        <v>0.4</v>
      </c>
      <c r="H20" s="424"/>
      <c r="I20" s="424"/>
      <c r="J20" s="424"/>
      <c r="K20" s="317"/>
      <c r="L20" s="20"/>
      <c r="M20" s="20"/>
      <c r="N20" s="318"/>
      <c r="S20" s="6"/>
      <c r="T20" s="6"/>
      <c r="U20" s="6"/>
    </row>
    <row r="21" spans="1:21" ht="15">
      <c r="A21" s="106" t="s">
        <v>291</v>
      </c>
      <c r="B21" s="331">
        <f>Inputs!B19</f>
        <v>0.25</v>
      </c>
      <c r="C21" s="331">
        <f>Inputs!C19</f>
        <v>0.25</v>
      </c>
      <c r="D21" s="331">
        <f>Inputs!D19</f>
        <v>0.25</v>
      </c>
      <c r="E21" s="331">
        <f>Inputs!E19</f>
        <v>0.25</v>
      </c>
      <c r="F21" s="331">
        <f>Inputs!F19</f>
        <v>0.25</v>
      </c>
      <c r="G21" s="332">
        <f>Inputs!G19</f>
        <v>0.25</v>
      </c>
      <c r="H21" s="424"/>
      <c r="I21" s="424"/>
      <c r="J21" s="424"/>
      <c r="K21" s="317"/>
      <c r="L21" s="328"/>
      <c r="M21" s="20"/>
      <c r="N21" s="318"/>
      <c r="S21" s="6"/>
      <c r="T21" s="6"/>
      <c r="U21" s="6"/>
    </row>
    <row r="22" spans="1:21" ht="15">
      <c r="A22" s="106" t="s">
        <v>292</v>
      </c>
      <c r="B22" s="331">
        <f>Inputs!B20</f>
        <v>0.2</v>
      </c>
      <c r="C22" s="331">
        <f>Inputs!C20</f>
        <v>0.2</v>
      </c>
      <c r="D22" s="331">
        <f>Inputs!D20</f>
        <v>0.2</v>
      </c>
      <c r="E22" s="331">
        <f>Inputs!E20</f>
        <v>0.2</v>
      </c>
      <c r="F22" s="331">
        <f>Inputs!F20</f>
        <v>0.2</v>
      </c>
      <c r="G22" s="332">
        <f>Inputs!G20</f>
        <v>0.2</v>
      </c>
      <c r="H22" s="424"/>
      <c r="I22" s="424"/>
      <c r="J22" s="424"/>
      <c r="L22" s="20"/>
      <c r="M22" s="20"/>
      <c r="N22" s="318"/>
      <c r="S22" s="6"/>
      <c r="T22" s="6"/>
      <c r="U22" s="6"/>
    </row>
    <row r="23" spans="1:14" ht="15">
      <c r="A23" s="106" t="s">
        <v>293</v>
      </c>
      <c r="B23" s="331">
        <f>Inputs!B21</f>
        <v>0.08</v>
      </c>
      <c r="C23" s="331">
        <f>Inputs!C21</f>
        <v>0.08</v>
      </c>
      <c r="D23" s="331">
        <f>Inputs!D21</f>
        <v>0.08</v>
      </c>
      <c r="E23" s="331">
        <f>Inputs!E21</f>
        <v>0.08</v>
      </c>
      <c r="F23" s="331">
        <f>Inputs!F21</f>
        <v>0.08</v>
      </c>
      <c r="G23" s="332">
        <f>Inputs!G21</f>
        <v>0.08</v>
      </c>
      <c r="H23" s="424"/>
      <c r="I23" s="424"/>
      <c r="J23" s="424"/>
      <c r="L23" s="20"/>
      <c r="M23" s="20"/>
      <c r="N23" s="318"/>
    </row>
    <row r="24" spans="1:14" ht="15">
      <c r="A24" s="106" t="s">
        <v>294</v>
      </c>
      <c r="B24" s="331">
        <f>Inputs!B22</f>
        <v>0.03</v>
      </c>
      <c r="C24" s="331">
        <f>Inputs!C22</f>
        <v>0.03</v>
      </c>
      <c r="D24" s="331">
        <f>Inputs!D22</f>
        <v>0.03</v>
      </c>
      <c r="E24" s="331">
        <f>Inputs!E22</f>
        <v>0.03</v>
      </c>
      <c r="F24" s="331">
        <f>Inputs!F22</f>
        <v>0.03</v>
      </c>
      <c r="G24" s="332">
        <f>Inputs!G22</f>
        <v>0.03</v>
      </c>
      <c r="H24" s="424"/>
      <c r="I24" s="424"/>
      <c r="J24" s="424"/>
      <c r="L24" s="20"/>
      <c r="M24" s="20"/>
      <c r="N24" s="318"/>
    </row>
    <row r="25" spans="1:14" ht="15.75" thickBot="1">
      <c r="A25" s="107" t="s">
        <v>295</v>
      </c>
      <c r="B25" s="333">
        <f>Inputs!B23</f>
        <v>0.04</v>
      </c>
      <c r="C25" s="333">
        <f>Inputs!C23</f>
        <v>0.04</v>
      </c>
      <c r="D25" s="333">
        <f>Inputs!D23</f>
        <v>0.04</v>
      </c>
      <c r="E25" s="333">
        <f>Inputs!E23</f>
        <v>0.04</v>
      </c>
      <c r="F25" s="333">
        <f>Inputs!F23</f>
        <v>0.04</v>
      </c>
      <c r="G25" s="334">
        <f>Inputs!G23</f>
        <v>0.04</v>
      </c>
      <c r="H25" s="424"/>
      <c r="I25" s="424"/>
      <c r="J25" s="424"/>
      <c r="L25" s="20"/>
      <c r="M25" s="20"/>
      <c r="N25" s="318"/>
    </row>
    <row r="26" spans="1:14" ht="15">
      <c r="A26" s="267"/>
      <c r="B26" s="430"/>
      <c r="C26" s="430"/>
      <c r="D26" s="430"/>
      <c r="E26" s="430"/>
      <c r="F26" s="430"/>
      <c r="G26" s="430"/>
      <c r="H26" s="424"/>
      <c r="I26" s="424"/>
      <c r="J26" s="424"/>
      <c r="L26" s="20"/>
      <c r="M26" s="20"/>
      <c r="N26" s="318"/>
    </row>
    <row r="27" spans="1:14" ht="15.75" thickBot="1">
      <c r="A27" s="436" t="s">
        <v>226</v>
      </c>
      <c r="B27" s="429"/>
      <c r="C27" s="431"/>
      <c r="D27" s="431"/>
      <c r="E27" s="431"/>
      <c r="F27" s="431"/>
      <c r="G27" s="431"/>
      <c r="H27" s="429"/>
      <c r="I27" s="429"/>
      <c r="J27" s="429"/>
      <c r="K27" s="335"/>
      <c r="L27" s="20"/>
      <c r="M27" s="20"/>
      <c r="N27" s="318"/>
    </row>
    <row r="28" spans="1:14" ht="15">
      <c r="A28" s="336" t="s">
        <v>97</v>
      </c>
      <c r="B28" s="337">
        <f>Inputs!C34</f>
        <v>0.15</v>
      </c>
      <c r="C28" s="430"/>
      <c r="D28" s="430"/>
      <c r="E28" s="430"/>
      <c r="F28" s="430"/>
      <c r="G28" s="430"/>
      <c r="H28" s="424"/>
      <c r="I28" s="424"/>
      <c r="J28" s="424"/>
      <c r="L28" s="20"/>
      <c r="M28" s="20"/>
      <c r="N28" s="318"/>
    </row>
    <row r="29" spans="1:14" ht="15">
      <c r="A29" s="338" t="s">
        <v>98</v>
      </c>
      <c r="B29" s="339">
        <f>Inputs!C35</f>
        <v>25</v>
      </c>
      <c r="C29" s="430"/>
      <c r="D29" s="430"/>
      <c r="E29" s="430"/>
      <c r="F29" s="430"/>
      <c r="G29" s="430"/>
      <c r="H29" s="424"/>
      <c r="I29" s="424"/>
      <c r="J29" s="424"/>
      <c r="L29" s="20"/>
      <c r="M29" s="20"/>
      <c r="N29" s="318"/>
    </row>
    <row r="30" spans="1:14" ht="15">
      <c r="A30" s="338" t="s">
        <v>156</v>
      </c>
      <c r="B30" s="339">
        <f>Inputs!C36</f>
        <v>28</v>
      </c>
      <c r="C30" s="430"/>
      <c r="D30" s="430"/>
      <c r="E30" s="430"/>
      <c r="F30" s="430"/>
      <c r="G30" s="430"/>
      <c r="H30" s="424"/>
      <c r="I30" s="424"/>
      <c r="J30" s="424"/>
      <c r="L30" s="20"/>
      <c r="M30" s="20"/>
      <c r="N30" s="318"/>
    </row>
    <row r="31" spans="1:14" ht="15">
      <c r="A31" s="338" t="s">
        <v>157</v>
      </c>
      <c r="B31" s="339">
        <f>Inputs!C37</f>
        <v>36</v>
      </c>
      <c r="C31" s="430"/>
      <c r="D31" s="430"/>
      <c r="E31" s="430"/>
      <c r="F31" s="430"/>
      <c r="G31" s="430"/>
      <c r="H31" s="424"/>
      <c r="I31" s="424"/>
      <c r="J31" s="424"/>
      <c r="L31" s="20"/>
      <c r="M31" s="20"/>
      <c r="N31" s="318"/>
    </row>
    <row r="32" spans="1:14" ht="15">
      <c r="A32" s="338" t="s">
        <v>158</v>
      </c>
      <c r="B32" s="339">
        <f>Inputs!C38</f>
        <v>52</v>
      </c>
      <c r="C32" s="430"/>
      <c r="D32" s="430"/>
      <c r="E32" s="430"/>
      <c r="F32" s="430"/>
      <c r="G32" s="430"/>
      <c r="H32" s="424"/>
      <c r="I32" s="424"/>
      <c r="J32" s="424"/>
      <c r="L32" s="20"/>
      <c r="M32" s="20"/>
      <c r="N32" s="318"/>
    </row>
    <row r="33" spans="1:14" ht="15.75" thickBot="1">
      <c r="A33" s="340" t="s">
        <v>159</v>
      </c>
      <c r="B33" s="341">
        <f>Inputs!C39</f>
        <v>80</v>
      </c>
      <c r="C33" s="430"/>
      <c r="D33" s="430"/>
      <c r="E33" s="430"/>
      <c r="F33" s="430"/>
      <c r="G33" s="430"/>
      <c r="H33" s="424"/>
      <c r="I33" s="424"/>
      <c r="J33" s="424"/>
      <c r="L33" s="20"/>
      <c r="M33" s="20"/>
      <c r="N33" s="318"/>
    </row>
    <row r="34" spans="1:14" ht="15">
      <c r="A34" s="267"/>
      <c r="B34" s="430"/>
      <c r="C34" s="430"/>
      <c r="D34" s="430"/>
      <c r="E34" s="430"/>
      <c r="F34" s="430"/>
      <c r="G34" s="430"/>
      <c r="H34" s="424"/>
      <c r="I34" s="424"/>
      <c r="J34" s="424"/>
      <c r="L34" s="20"/>
      <c r="M34" s="20"/>
      <c r="N34" s="318"/>
    </row>
    <row r="35" spans="1:14" ht="15.75" thickBot="1">
      <c r="A35" s="436" t="s">
        <v>273</v>
      </c>
      <c r="B35" s="429"/>
      <c r="C35" s="429"/>
      <c r="D35" s="429"/>
      <c r="E35" s="429"/>
      <c r="F35" s="429"/>
      <c r="G35" s="429"/>
      <c r="H35" s="429"/>
      <c r="I35" s="429"/>
      <c r="J35" s="429"/>
      <c r="K35" s="335"/>
      <c r="L35" s="20"/>
      <c r="M35" s="20"/>
      <c r="N35" s="318"/>
    </row>
    <row r="36" spans="1:14" ht="15">
      <c r="A36" s="441" t="s">
        <v>296</v>
      </c>
      <c r="B36" s="442">
        <f aca="true" t="shared" si="0" ref="B36:G41">totnum*B20*$B28</f>
        <v>3</v>
      </c>
      <c r="C36" s="432">
        <f t="shared" si="0"/>
        <v>3</v>
      </c>
      <c r="D36" s="432">
        <f t="shared" si="0"/>
        <v>3</v>
      </c>
      <c r="E36" s="432">
        <f t="shared" si="0"/>
        <v>3</v>
      </c>
      <c r="F36" s="432">
        <f t="shared" si="0"/>
        <v>3</v>
      </c>
      <c r="G36" s="433">
        <f t="shared" si="0"/>
        <v>3</v>
      </c>
      <c r="H36" s="424"/>
      <c r="I36" s="424"/>
      <c r="J36" s="424"/>
      <c r="L36" s="20"/>
      <c r="M36" s="20"/>
      <c r="N36" s="318"/>
    </row>
    <row r="37" spans="1:14" ht="15">
      <c r="A37" s="443" t="s">
        <v>297</v>
      </c>
      <c r="B37" s="444">
        <f t="shared" si="0"/>
        <v>312.5</v>
      </c>
      <c r="C37" s="434">
        <f t="shared" si="0"/>
        <v>312.5</v>
      </c>
      <c r="D37" s="434">
        <f t="shared" si="0"/>
        <v>312.5</v>
      </c>
      <c r="E37" s="434">
        <f t="shared" si="0"/>
        <v>312.5</v>
      </c>
      <c r="F37" s="434">
        <f t="shared" si="0"/>
        <v>312.5</v>
      </c>
      <c r="G37" s="435">
        <f t="shared" si="0"/>
        <v>312.5</v>
      </c>
      <c r="H37" s="424"/>
      <c r="I37" s="424"/>
      <c r="J37" s="424"/>
      <c r="L37" s="20"/>
      <c r="M37" s="20"/>
      <c r="N37" s="318"/>
    </row>
    <row r="38" spans="1:14" ht="15">
      <c r="A38" s="443" t="s">
        <v>298</v>
      </c>
      <c r="B38" s="444">
        <f t="shared" si="0"/>
        <v>280</v>
      </c>
      <c r="C38" s="434">
        <f t="shared" si="0"/>
        <v>280</v>
      </c>
      <c r="D38" s="434">
        <f t="shared" si="0"/>
        <v>280</v>
      </c>
      <c r="E38" s="434">
        <f t="shared" si="0"/>
        <v>280</v>
      </c>
      <c r="F38" s="434">
        <f t="shared" si="0"/>
        <v>280</v>
      </c>
      <c r="G38" s="435">
        <f t="shared" si="0"/>
        <v>280</v>
      </c>
      <c r="H38" s="424"/>
      <c r="I38" s="424"/>
      <c r="J38" s="424"/>
      <c r="L38" s="20"/>
      <c r="M38" s="20"/>
      <c r="N38" s="318"/>
    </row>
    <row r="39" spans="1:14" ht="15">
      <c r="A39" s="443" t="s">
        <v>299</v>
      </c>
      <c r="B39" s="444">
        <f t="shared" si="0"/>
        <v>144</v>
      </c>
      <c r="C39" s="434">
        <f t="shared" si="0"/>
        <v>144</v>
      </c>
      <c r="D39" s="434">
        <f t="shared" si="0"/>
        <v>144</v>
      </c>
      <c r="E39" s="434">
        <f t="shared" si="0"/>
        <v>144</v>
      </c>
      <c r="F39" s="434">
        <f t="shared" si="0"/>
        <v>144</v>
      </c>
      <c r="G39" s="435">
        <f t="shared" si="0"/>
        <v>144</v>
      </c>
      <c r="H39" s="424"/>
      <c r="I39" s="424"/>
      <c r="J39" s="424"/>
      <c r="L39" s="20"/>
      <c r="M39" s="20"/>
      <c r="N39" s="318"/>
    </row>
    <row r="40" spans="1:14" ht="15">
      <c r="A40" s="443" t="s">
        <v>300</v>
      </c>
      <c r="B40" s="444">
        <f t="shared" si="0"/>
        <v>78</v>
      </c>
      <c r="C40" s="434">
        <f t="shared" si="0"/>
        <v>78</v>
      </c>
      <c r="D40" s="434">
        <f t="shared" si="0"/>
        <v>78</v>
      </c>
      <c r="E40" s="434">
        <f t="shared" si="0"/>
        <v>78</v>
      </c>
      <c r="F40" s="434">
        <f t="shared" si="0"/>
        <v>78</v>
      </c>
      <c r="G40" s="435">
        <f t="shared" si="0"/>
        <v>78</v>
      </c>
      <c r="H40" s="424"/>
      <c r="I40" s="424"/>
      <c r="J40" s="424"/>
      <c r="L40" s="20"/>
      <c r="M40" s="20"/>
      <c r="N40" s="318"/>
    </row>
    <row r="41" spans="1:21" ht="15">
      <c r="A41" s="443" t="s">
        <v>301</v>
      </c>
      <c r="B41" s="444">
        <f t="shared" si="0"/>
        <v>160</v>
      </c>
      <c r="C41" s="342">
        <f t="shared" si="0"/>
        <v>160</v>
      </c>
      <c r="D41" s="342">
        <f t="shared" si="0"/>
        <v>160</v>
      </c>
      <c r="E41" s="342">
        <f t="shared" si="0"/>
        <v>160</v>
      </c>
      <c r="F41" s="342">
        <f t="shared" si="0"/>
        <v>160</v>
      </c>
      <c r="G41" s="343">
        <f t="shared" si="0"/>
        <v>160</v>
      </c>
      <c r="H41" s="424"/>
      <c r="I41" s="424"/>
      <c r="J41" s="424"/>
      <c r="L41" s="344"/>
      <c r="M41" s="20"/>
      <c r="N41" s="318"/>
      <c r="S41" s="6"/>
      <c r="T41" s="6"/>
      <c r="U41" s="6"/>
    </row>
    <row r="42" spans="1:10" ht="30.75" thickBot="1">
      <c r="A42" s="345" t="s">
        <v>302</v>
      </c>
      <c r="B42" s="346">
        <f>SUM(B36:B41)</f>
        <v>977.5</v>
      </c>
      <c r="C42" s="347">
        <f>SUM(C36:C41)</f>
        <v>977.5</v>
      </c>
      <c r="D42" s="347">
        <f>SUM(D36:D41)</f>
        <v>977.5</v>
      </c>
      <c r="E42" s="347">
        <f>SUM(E36:E41)</f>
        <v>977.5</v>
      </c>
      <c r="F42" s="347">
        <f>SUM(F36:F41)</f>
        <v>977.5</v>
      </c>
      <c r="G42" s="348">
        <f>SUM(G36:G41)</f>
        <v>977.5</v>
      </c>
      <c r="H42" s="424"/>
      <c r="I42" s="424"/>
      <c r="J42" s="424"/>
    </row>
    <row r="43" spans="1:14" ht="15">
      <c r="A43" s="424"/>
      <c r="B43" s="424"/>
      <c r="C43" s="424"/>
      <c r="D43" s="424"/>
      <c r="E43" s="424"/>
      <c r="F43" s="424"/>
      <c r="G43" s="424"/>
      <c r="H43" s="424"/>
      <c r="I43" s="424"/>
      <c r="J43" s="424"/>
      <c r="L43" s="20"/>
      <c r="M43" s="328"/>
      <c r="N43" s="318"/>
    </row>
    <row r="44" spans="1:14" ht="15.75" thickBot="1">
      <c r="A44" s="445" t="s">
        <v>262</v>
      </c>
      <c r="B44" s="446"/>
      <c r="C44" s="447"/>
      <c r="D44" s="447"/>
      <c r="E44" s="447"/>
      <c r="F44" s="447"/>
      <c r="G44" s="447"/>
      <c r="H44" s="429"/>
      <c r="I44" s="429"/>
      <c r="J44" s="429"/>
      <c r="K44" s="335"/>
      <c r="L44" s="20"/>
      <c r="M44" s="328"/>
      <c r="N44" s="318"/>
    </row>
    <row r="45" spans="1:14" ht="15">
      <c r="A45" s="105" t="s">
        <v>304</v>
      </c>
      <c r="B45" s="349">
        <f>Inputs!$B$25</f>
        <v>0</v>
      </c>
      <c r="C45" s="450"/>
      <c r="D45" s="450"/>
      <c r="E45" s="450"/>
      <c r="F45" s="450"/>
      <c r="G45" s="450"/>
      <c r="H45" s="424"/>
      <c r="I45" s="424"/>
      <c r="J45" s="424"/>
      <c r="L45" s="20"/>
      <c r="M45" s="328"/>
      <c r="N45" s="318"/>
    </row>
    <row r="46" spans="1:14" ht="15">
      <c r="A46" s="106" t="s">
        <v>303</v>
      </c>
      <c r="B46" s="120">
        <f>Inputs!B76</f>
        <v>0.016</v>
      </c>
      <c r="C46" s="450"/>
      <c r="D46" s="450"/>
      <c r="E46" s="450"/>
      <c r="F46" s="450"/>
      <c r="G46" s="450"/>
      <c r="H46" s="424"/>
      <c r="I46" s="424"/>
      <c r="J46" s="424"/>
      <c r="L46" s="20"/>
      <c r="M46" s="328"/>
      <c r="N46" s="318"/>
    </row>
    <row r="47" spans="1:14" ht="15">
      <c r="A47" s="106" t="s">
        <v>305</v>
      </c>
      <c r="B47" s="120">
        <f>Inputs!B77</f>
        <v>0.006</v>
      </c>
      <c r="C47" s="450"/>
      <c r="D47" s="450"/>
      <c r="E47" s="450"/>
      <c r="F47" s="450"/>
      <c r="G47" s="450"/>
      <c r="H47" s="424"/>
      <c r="I47" s="424"/>
      <c r="J47" s="424"/>
      <c r="L47" s="20"/>
      <c r="M47" s="328"/>
      <c r="N47" s="318"/>
    </row>
    <row r="48" spans="1:14" ht="15.75" thickBot="1">
      <c r="A48" s="350" t="s">
        <v>306</v>
      </c>
      <c r="B48" s="121">
        <f>B46+(B47*B45)</f>
        <v>0.016</v>
      </c>
      <c r="C48" s="450"/>
      <c r="D48" s="450"/>
      <c r="E48" s="450"/>
      <c r="F48" s="450"/>
      <c r="G48" s="450"/>
      <c r="H48" s="424"/>
      <c r="I48" s="424"/>
      <c r="J48" s="424"/>
      <c r="L48" s="20"/>
      <c r="M48" s="328"/>
      <c r="N48" s="318"/>
    </row>
    <row r="49" spans="1:14" ht="15.75" thickBot="1">
      <c r="A49" s="448"/>
      <c r="B49" s="449"/>
      <c r="C49" s="450"/>
      <c r="D49" s="450"/>
      <c r="E49" s="450"/>
      <c r="F49" s="450"/>
      <c r="G49" s="450"/>
      <c r="H49" s="424"/>
      <c r="I49" s="424"/>
      <c r="J49" s="424"/>
      <c r="L49" s="20"/>
      <c r="M49" s="328"/>
      <c r="N49" s="318"/>
    </row>
    <row r="50" spans="1:14" ht="15.75" thickBot="1">
      <c r="A50" s="105" t="s">
        <v>308</v>
      </c>
      <c r="B50" s="351">
        <f>Inputs!$B$26</f>
        <v>20</v>
      </c>
      <c r="C50" s="450"/>
      <c r="D50" s="450"/>
      <c r="E50" s="450"/>
      <c r="F50" s="450"/>
      <c r="G50" s="450"/>
      <c r="H50" s="424"/>
      <c r="I50" s="424"/>
      <c r="J50" s="424"/>
      <c r="L50" s="20"/>
      <c r="M50" s="20"/>
      <c r="N50" s="318"/>
    </row>
    <row r="51" spans="1:14" ht="15">
      <c r="A51" s="352" t="s">
        <v>307</v>
      </c>
      <c r="B51" s="353">
        <f aca="true" t="shared" si="1" ref="B51:G51">$B$50*totnum</f>
        <v>1000</v>
      </c>
      <c r="C51" s="354">
        <f t="shared" si="1"/>
        <v>1000</v>
      </c>
      <c r="D51" s="354">
        <f t="shared" si="1"/>
        <v>1000</v>
      </c>
      <c r="E51" s="354">
        <f t="shared" si="1"/>
        <v>1000</v>
      </c>
      <c r="F51" s="354">
        <f t="shared" si="1"/>
        <v>1000</v>
      </c>
      <c r="G51" s="355">
        <f t="shared" si="1"/>
        <v>1000</v>
      </c>
      <c r="H51" s="424"/>
      <c r="I51" s="424"/>
      <c r="J51" s="424"/>
      <c r="L51" s="20"/>
      <c r="M51" s="20"/>
      <c r="N51" s="318"/>
    </row>
    <row r="52" spans="1:14" ht="15.75" thickBot="1">
      <c r="A52" s="356" t="s">
        <v>309</v>
      </c>
      <c r="B52" s="122">
        <f>$B$48*B51</f>
        <v>16</v>
      </c>
      <c r="C52" s="122">
        <f>$B$48*C51</f>
        <v>16</v>
      </c>
      <c r="D52" s="122">
        <f>$B$48*D51</f>
        <v>16</v>
      </c>
      <c r="E52" s="122">
        <f>$B$48*E51</f>
        <v>16</v>
      </c>
      <c r="F52" s="122">
        <f>$B$48*F51</f>
        <v>16</v>
      </c>
      <c r="G52" s="123">
        <f>$B$48*G51</f>
        <v>16</v>
      </c>
      <c r="H52" s="424"/>
      <c r="I52" s="424"/>
      <c r="J52" s="424"/>
      <c r="L52" s="20"/>
      <c r="M52" s="20"/>
      <c r="N52" s="318"/>
    </row>
    <row r="53" spans="1:14" ht="15">
      <c r="A53" s="424"/>
      <c r="B53" s="424"/>
      <c r="C53" s="424"/>
      <c r="D53" s="424"/>
      <c r="E53" s="424"/>
      <c r="F53" s="424"/>
      <c r="G53" s="424"/>
      <c r="H53" s="424"/>
      <c r="I53" s="424"/>
      <c r="J53" s="424"/>
      <c r="L53" s="20"/>
      <c r="M53" s="20"/>
      <c r="N53" s="318"/>
    </row>
    <row r="54" spans="1:14" ht="15.75" thickBot="1">
      <c r="A54" s="436" t="s">
        <v>225</v>
      </c>
      <c r="B54" s="431"/>
      <c r="C54" s="429"/>
      <c r="D54" s="429"/>
      <c r="E54" s="429"/>
      <c r="F54" s="429"/>
      <c r="G54" s="429"/>
      <c r="H54" s="429"/>
      <c r="I54" s="429"/>
      <c r="J54" s="429"/>
      <c r="K54" s="335"/>
      <c r="L54" s="20"/>
      <c r="M54" s="20"/>
      <c r="N54" s="318"/>
    </row>
    <row r="55" spans="1:14" ht="15">
      <c r="A55" s="357" t="s">
        <v>97</v>
      </c>
      <c r="B55" s="357">
        <f>local_time</f>
        <v>0</v>
      </c>
      <c r="C55" s="424"/>
      <c r="D55" s="424"/>
      <c r="E55" s="424"/>
      <c r="F55" s="424"/>
      <c r="G55" s="424"/>
      <c r="H55" s="424"/>
      <c r="I55" s="424"/>
      <c r="J55" s="424"/>
      <c r="L55" s="20"/>
      <c r="M55" s="20"/>
      <c r="N55" s="318"/>
    </row>
    <row r="56" spans="1:14" ht="15">
      <c r="A56" s="358" t="s">
        <v>98</v>
      </c>
      <c r="B56" s="358">
        <f>regional_time</f>
        <v>2</v>
      </c>
      <c r="C56" s="424"/>
      <c r="D56" s="424"/>
      <c r="E56" s="424"/>
      <c r="F56" s="424"/>
      <c r="G56" s="424"/>
      <c r="H56" s="424"/>
      <c r="I56" s="424"/>
      <c r="J56" s="424"/>
      <c r="L56" s="20"/>
      <c r="M56" s="20"/>
      <c r="N56" s="318"/>
    </row>
    <row r="57" spans="1:14" ht="15">
      <c r="A57" s="358" t="s">
        <v>156</v>
      </c>
      <c r="B57" s="358">
        <f>prov_time</f>
        <v>2</v>
      </c>
      <c r="C57" s="424"/>
      <c r="D57" s="424"/>
      <c r="E57" s="424"/>
      <c r="F57" s="424"/>
      <c r="G57" s="424"/>
      <c r="H57" s="424"/>
      <c r="I57" s="424"/>
      <c r="J57" s="424"/>
      <c r="L57" s="20"/>
      <c r="M57" s="20"/>
      <c r="N57" s="318"/>
    </row>
    <row r="58" spans="1:14" ht="15">
      <c r="A58" s="358" t="s">
        <v>157</v>
      </c>
      <c r="B58" s="358">
        <f>national_time</f>
        <v>2</v>
      </c>
      <c r="C58" s="424"/>
      <c r="D58" s="424"/>
      <c r="E58" s="424"/>
      <c r="F58" s="424"/>
      <c r="G58" s="424"/>
      <c r="H58" s="424"/>
      <c r="I58" s="424"/>
      <c r="J58" s="424"/>
      <c r="L58" s="20"/>
      <c r="M58" s="20"/>
      <c r="N58" s="318"/>
    </row>
    <row r="59" spans="1:14" ht="15">
      <c r="A59" s="358" t="s">
        <v>158</v>
      </c>
      <c r="B59" s="358">
        <f>USA_time</f>
        <v>2</v>
      </c>
      <c r="C59" s="424"/>
      <c r="D59" s="424"/>
      <c r="E59" s="424"/>
      <c r="F59" s="424"/>
      <c r="G59" s="424"/>
      <c r="H59" s="424"/>
      <c r="I59" s="424"/>
      <c r="J59" s="424"/>
      <c r="L59" s="328"/>
      <c r="M59" s="20"/>
      <c r="N59" s="318"/>
    </row>
    <row r="60" spans="1:14" ht="15.75" thickBot="1">
      <c r="A60" s="359" t="s">
        <v>159</v>
      </c>
      <c r="B60" s="359">
        <f>international_time</f>
        <v>3</v>
      </c>
      <c r="C60" s="424"/>
      <c r="D60" s="424"/>
      <c r="E60" s="424"/>
      <c r="F60" s="424"/>
      <c r="G60" s="424"/>
      <c r="H60" s="424"/>
      <c r="I60" s="424"/>
      <c r="J60" s="424"/>
      <c r="L60" s="328"/>
      <c r="M60" s="20"/>
      <c r="N60" s="318"/>
    </row>
    <row r="61" spans="1:14" ht="15">
      <c r="A61" s="424"/>
      <c r="B61" s="424"/>
      <c r="C61" s="424"/>
      <c r="D61" s="424"/>
      <c r="E61" s="424"/>
      <c r="F61" s="424"/>
      <c r="G61" s="424"/>
      <c r="H61" s="424"/>
      <c r="I61" s="424"/>
      <c r="J61" s="424"/>
      <c r="L61" s="328"/>
      <c r="M61" s="20"/>
      <c r="N61" s="318"/>
    </row>
    <row r="62" spans="1:14" ht="15.75" thickBot="1">
      <c r="A62" s="436" t="s">
        <v>263</v>
      </c>
      <c r="B62" s="238"/>
      <c r="C62" s="238"/>
      <c r="D62" s="238"/>
      <c r="E62" s="238"/>
      <c r="F62" s="238"/>
      <c r="G62" s="238"/>
      <c r="H62" s="429"/>
      <c r="I62" s="429"/>
      <c r="J62" s="429"/>
      <c r="K62" s="335"/>
      <c r="L62" s="328"/>
      <c r="M62" s="20"/>
      <c r="N62" s="318"/>
    </row>
    <row r="63" spans="1:14" ht="15">
      <c r="A63" s="357" t="s">
        <v>310</v>
      </c>
      <c r="B63" s="360">
        <f>pct_local</f>
        <v>0.05</v>
      </c>
      <c r="C63" s="451"/>
      <c r="D63" s="451"/>
      <c r="E63" s="451"/>
      <c r="F63" s="451"/>
      <c r="G63" s="451"/>
      <c r="H63" s="424"/>
      <c r="I63" s="424"/>
      <c r="J63" s="424"/>
      <c r="L63" s="328"/>
      <c r="M63" s="20"/>
      <c r="N63" s="318"/>
    </row>
    <row r="64" spans="1:14" ht="15">
      <c r="A64" s="358" t="s">
        <v>311</v>
      </c>
      <c r="B64" s="361">
        <f>local_lost</f>
        <v>1</v>
      </c>
      <c r="C64" s="451"/>
      <c r="D64" s="451"/>
      <c r="E64" s="451"/>
      <c r="F64" s="451"/>
      <c r="G64" s="451"/>
      <c r="H64" s="424"/>
      <c r="I64" s="424"/>
      <c r="J64" s="424"/>
      <c r="L64" s="328"/>
      <c r="M64" s="20"/>
      <c r="N64" s="318"/>
    </row>
    <row r="65" spans="1:14" ht="15.75" thickBot="1">
      <c r="A65" s="358" t="s">
        <v>312</v>
      </c>
      <c r="B65" s="362">
        <f>labour_rate</f>
        <v>50</v>
      </c>
      <c r="C65" s="451"/>
      <c r="D65" s="451"/>
      <c r="E65" s="451"/>
      <c r="F65" s="451"/>
      <c r="G65" s="451"/>
      <c r="H65" s="424"/>
      <c r="I65" s="424"/>
      <c r="J65" s="424"/>
      <c r="L65" s="328"/>
      <c r="M65" s="20"/>
      <c r="N65" s="318"/>
    </row>
    <row r="66" spans="1:14" ht="15">
      <c r="A66" s="457" t="s">
        <v>313</v>
      </c>
      <c r="B66" s="458">
        <f>$B$64*$B$63*B20*totnum*$B55</f>
        <v>0</v>
      </c>
      <c r="C66" s="452">
        <f>$B$64*$B$63*Calculations!C20*C$17*$B55</f>
        <v>0</v>
      </c>
      <c r="D66" s="452">
        <f>$B$64*$B$63*Calculations!D20*D$17*$B55</f>
        <v>0</v>
      </c>
      <c r="E66" s="452">
        <f>$B$64*$B$63*Calculations!E20*E$17*$B55</f>
        <v>0</v>
      </c>
      <c r="F66" s="452">
        <f>$B$64*$B$63*Calculations!F20*F$17*$B55</f>
        <v>0</v>
      </c>
      <c r="G66" s="453">
        <f>$B$64*$B$63*Calculations!G20*G$17*$B55</f>
        <v>0</v>
      </c>
      <c r="H66" s="424"/>
      <c r="I66" s="424"/>
      <c r="J66" s="424"/>
      <c r="L66" s="328"/>
      <c r="M66" s="20"/>
      <c r="N66" s="318"/>
    </row>
    <row r="67" spans="1:14" ht="15">
      <c r="A67" s="457" t="s">
        <v>314</v>
      </c>
      <c r="B67" s="458">
        <f>$B$64*$B$63*Calculations!B21*totnum*$B56</f>
        <v>1.25</v>
      </c>
      <c r="C67" s="428">
        <f>$B$64*$B$63*Calculations!C21*C$17*$B56</f>
        <v>1.25</v>
      </c>
      <c r="D67" s="428">
        <f>$B$64*$B$63*Calculations!D21*D$17*$B56</f>
        <v>1.25</v>
      </c>
      <c r="E67" s="428">
        <f>$B$64*$B$63*Calculations!E21*E$17*$B56</f>
        <v>1.25</v>
      </c>
      <c r="F67" s="428">
        <f>$B$64*$B$63*Calculations!F21*F$17*$B56</f>
        <v>1.25</v>
      </c>
      <c r="G67" s="454">
        <f>$B$64*$B$63*Calculations!G21*G$17*$B56</f>
        <v>1.25</v>
      </c>
      <c r="H67" s="424"/>
      <c r="I67" s="424"/>
      <c r="J67" s="424"/>
      <c r="L67" s="328"/>
      <c r="M67" s="20"/>
      <c r="N67" s="318"/>
    </row>
    <row r="68" spans="1:14" ht="15">
      <c r="A68" s="457" t="s">
        <v>315</v>
      </c>
      <c r="B68" s="458">
        <f>$B$64*$B$63*Calculations!B22*totnum*$B57</f>
        <v>1.0000000000000002</v>
      </c>
      <c r="C68" s="428">
        <f>$B$64*$B$63*Calculations!C22*C$17*$B57</f>
        <v>1.0000000000000002</v>
      </c>
      <c r="D68" s="428">
        <f>$B$64*$B$63*Calculations!D22*D$17*$B57</f>
        <v>1.0000000000000002</v>
      </c>
      <c r="E68" s="428">
        <f>$B$64*$B$63*Calculations!E22*E$17*$B57</f>
        <v>1.0000000000000002</v>
      </c>
      <c r="F68" s="428">
        <f>$B$64*$B$63*Calculations!F22*F$17*$B57</f>
        <v>1.0000000000000002</v>
      </c>
      <c r="G68" s="454">
        <f>$B$64*$B$63*Calculations!G22*G$17*$B57</f>
        <v>1.0000000000000002</v>
      </c>
      <c r="H68" s="424"/>
      <c r="I68" s="424"/>
      <c r="J68" s="424"/>
      <c r="L68" s="328"/>
      <c r="M68" s="20"/>
      <c r="N68" s="318"/>
    </row>
    <row r="69" spans="1:14" ht="15">
      <c r="A69" s="457" t="s">
        <v>316</v>
      </c>
      <c r="B69" s="458">
        <f>$B$64*$B$63*Calculations!B23*totnum*$B58</f>
        <v>0.4</v>
      </c>
      <c r="C69" s="428">
        <f>$B$64*$B$63*Calculations!C23*C$17*$B58</f>
        <v>0.4</v>
      </c>
      <c r="D69" s="428">
        <f>$B$64*$B$63*Calculations!D23*D$17*$B58</f>
        <v>0.4</v>
      </c>
      <c r="E69" s="428">
        <f>$B$64*$B$63*Calculations!E23*E$17*$B58</f>
        <v>0.4</v>
      </c>
      <c r="F69" s="428">
        <f>$B$64*$B$63*Calculations!F23*F$17*$B58</f>
        <v>0.4</v>
      </c>
      <c r="G69" s="454">
        <f>$B$64*$B$63*Calculations!G23*G$17*$B58</f>
        <v>0.4</v>
      </c>
      <c r="H69" s="424"/>
      <c r="I69" s="424"/>
      <c r="J69" s="424"/>
      <c r="L69" s="328"/>
      <c r="M69" s="20"/>
      <c r="N69" s="318"/>
    </row>
    <row r="70" spans="1:14" ht="15">
      <c r="A70" s="457" t="s">
        <v>317</v>
      </c>
      <c r="B70" s="458">
        <f>$B$64*$B$63*Calculations!B24*totnum*$B59</f>
        <v>0.15</v>
      </c>
      <c r="C70" s="428">
        <f>$B$64*$B$63*Calculations!C24*C$17*$B59</f>
        <v>0.15</v>
      </c>
      <c r="D70" s="428">
        <f>$B$64*$B$63*Calculations!D24*D$17*$B59</f>
        <v>0.15</v>
      </c>
      <c r="E70" s="428">
        <f>$B$64*$B$63*Calculations!E24*E$17*$B59</f>
        <v>0.15</v>
      </c>
      <c r="F70" s="428">
        <f>$B$64*$B$63*Calculations!F24*F$17*$B59</f>
        <v>0.15</v>
      </c>
      <c r="G70" s="454">
        <f>$B$64*$B$63*Calculations!G24*G$17*$B59</f>
        <v>0.15</v>
      </c>
      <c r="H70" s="424"/>
      <c r="I70" s="424"/>
      <c r="J70" s="424"/>
      <c r="L70" s="328"/>
      <c r="M70" s="20"/>
      <c r="N70" s="318"/>
    </row>
    <row r="71" spans="1:14" ht="15">
      <c r="A71" s="457" t="s">
        <v>318</v>
      </c>
      <c r="B71" s="458">
        <f>$B$64*$B$63*Calculations!B25*totnum*$B60</f>
        <v>0.30000000000000004</v>
      </c>
      <c r="C71" s="428">
        <f>$B$64*$B$63*Calculations!C25*C$17*$B60</f>
        <v>0.30000000000000004</v>
      </c>
      <c r="D71" s="428">
        <f>$B$64*$B$63*Calculations!D25*D$17*$B60</f>
        <v>0.30000000000000004</v>
      </c>
      <c r="E71" s="428">
        <f>$B$64*$B$63*Calculations!E25*E$17*$B60</f>
        <v>0.30000000000000004</v>
      </c>
      <c r="F71" s="428">
        <f>$B$64*$B$63*Calculations!F25*F$17*$B60</f>
        <v>0.30000000000000004</v>
      </c>
      <c r="G71" s="454">
        <f>$B$64*$B$63*Calculations!G25*G$17*$B60</f>
        <v>0.30000000000000004</v>
      </c>
      <c r="H71" s="424"/>
      <c r="I71" s="424"/>
      <c r="J71" s="424"/>
      <c r="L71" s="328"/>
      <c r="M71" s="20"/>
      <c r="N71" s="318"/>
    </row>
    <row r="72" spans="1:14" ht="15">
      <c r="A72" s="457" t="s">
        <v>319</v>
      </c>
      <c r="B72" s="459">
        <f>SUM(B66:B71)</f>
        <v>3.0999999999999996</v>
      </c>
      <c r="C72" s="455">
        <f>SUM(C66:C71)</f>
        <v>3.0999999999999996</v>
      </c>
      <c r="D72" s="455">
        <f>SUM(D66:D71)</f>
        <v>3.0999999999999996</v>
      </c>
      <c r="E72" s="455">
        <f>SUM(E66:E71)</f>
        <v>3.0999999999999996</v>
      </c>
      <c r="F72" s="455">
        <f>SUM(F66:F71)</f>
        <v>3.0999999999999996</v>
      </c>
      <c r="G72" s="456">
        <f>SUM(G66:G71)</f>
        <v>3.0999999999999996</v>
      </c>
      <c r="H72" s="424"/>
      <c r="I72" s="424"/>
      <c r="J72" s="424"/>
      <c r="L72" s="328"/>
      <c r="M72" s="20"/>
      <c r="N72" s="318"/>
    </row>
    <row r="73" spans="1:14" ht="15.75" thickBot="1">
      <c r="A73" s="356" t="s">
        <v>320</v>
      </c>
      <c r="B73" s="124">
        <f>B72*$B$65</f>
        <v>154.99999999999997</v>
      </c>
      <c r="C73" s="125">
        <f>C72*$B$65</f>
        <v>154.99999999999997</v>
      </c>
      <c r="D73" s="125">
        <f>D72*$B$65</f>
        <v>154.99999999999997</v>
      </c>
      <c r="E73" s="125">
        <f>E72*$B$65</f>
        <v>154.99999999999997</v>
      </c>
      <c r="F73" s="125">
        <f>F72*$B$65</f>
        <v>154.99999999999997</v>
      </c>
      <c r="G73" s="126">
        <f>G72*$B$65</f>
        <v>154.99999999999997</v>
      </c>
      <c r="H73" s="424"/>
      <c r="I73" s="424"/>
      <c r="J73" s="424"/>
      <c r="L73" s="328"/>
      <c r="M73" s="20"/>
      <c r="N73" s="318"/>
    </row>
    <row r="74" spans="1:14" s="317" customFormat="1" ht="15.75" thickBot="1">
      <c r="A74" s="428"/>
      <c r="B74" s="460"/>
      <c r="C74" s="460"/>
      <c r="D74" s="460"/>
      <c r="E74" s="460"/>
      <c r="F74" s="460"/>
      <c r="G74" s="460"/>
      <c r="H74" s="424"/>
      <c r="I74" s="424"/>
      <c r="J74" s="424"/>
      <c r="K74" s="316"/>
      <c r="L74" s="328"/>
      <c r="M74" s="20"/>
      <c r="N74" s="318"/>
    </row>
    <row r="75" spans="1:14" ht="15.75" thickBot="1">
      <c r="A75" s="127" t="s">
        <v>328</v>
      </c>
      <c r="B75" s="128">
        <f>B42+B52+B73</f>
        <v>1148.5</v>
      </c>
      <c r="C75" s="128">
        <f>C42+C52+C73</f>
        <v>1148.5</v>
      </c>
      <c r="D75" s="128">
        <f>D42+D52+D73</f>
        <v>1148.5</v>
      </c>
      <c r="E75" s="128">
        <f>E42+E52+E73</f>
        <v>1148.5</v>
      </c>
      <c r="F75" s="128">
        <f>F42+F52+F73</f>
        <v>1148.5</v>
      </c>
      <c r="G75" s="129">
        <f>G42+G52+G73</f>
        <v>1148.5</v>
      </c>
      <c r="H75" s="429"/>
      <c r="I75" s="429"/>
      <c r="J75" s="429"/>
      <c r="K75" s="335"/>
      <c r="L75" s="328"/>
      <c r="M75" s="20"/>
      <c r="N75" s="318"/>
    </row>
    <row r="76" spans="1:14" ht="15">
      <c r="A76" s="461"/>
      <c r="B76" s="462"/>
      <c r="C76" s="462"/>
      <c r="D76" s="462"/>
      <c r="E76" s="462"/>
      <c r="F76" s="462"/>
      <c r="G76" s="462"/>
      <c r="H76" s="429"/>
      <c r="I76" s="429"/>
      <c r="J76" s="429"/>
      <c r="K76" s="327"/>
      <c r="L76" s="328"/>
      <c r="M76" s="20"/>
      <c r="N76" s="318"/>
    </row>
    <row r="77" spans="1:14" ht="15">
      <c r="A77" s="461"/>
      <c r="B77" s="462"/>
      <c r="C77" s="462"/>
      <c r="D77" s="462"/>
      <c r="E77" s="462"/>
      <c r="F77" s="462"/>
      <c r="G77" s="462"/>
      <c r="H77" s="429"/>
      <c r="I77" s="429"/>
      <c r="J77" s="429"/>
      <c r="K77" s="335"/>
      <c r="L77" s="344"/>
      <c r="M77" s="20"/>
      <c r="N77" s="318"/>
    </row>
    <row r="78" spans="1:14" ht="15">
      <c r="A78" s="424"/>
      <c r="B78" s="424"/>
      <c r="C78" s="424"/>
      <c r="D78" s="424"/>
      <c r="E78" s="424"/>
      <c r="F78" s="424"/>
      <c r="G78" s="424"/>
      <c r="H78" s="424"/>
      <c r="I78" s="424"/>
      <c r="J78" s="424"/>
      <c r="L78" s="344"/>
      <c r="M78" s="20"/>
      <c r="N78" s="318"/>
    </row>
    <row r="79" spans="1:14" ht="21">
      <c r="A79" s="463" t="s">
        <v>96</v>
      </c>
      <c r="B79" s="424"/>
      <c r="C79" s="424"/>
      <c r="D79" s="424"/>
      <c r="E79" s="424"/>
      <c r="F79" s="424"/>
      <c r="G79" s="424"/>
      <c r="H79" s="424"/>
      <c r="I79" s="424"/>
      <c r="J79" s="424"/>
      <c r="L79" s="20"/>
      <c r="M79" s="20"/>
      <c r="N79" s="318"/>
    </row>
    <row r="80" spans="1:14" ht="15">
      <c r="A80" s="424"/>
      <c r="B80" s="424"/>
      <c r="C80" s="424"/>
      <c r="D80" s="424"/>
      <c r="E80" s="424"/>
      <c r="F80" s="424"/>
      <c r="G80" s="424"/>
      <c r="H80" s="424"/>
      <c r="I80" s="424"/>
      <c r="J80" s="424"/>
      <c r="L80" s="20"/>
      <c r="M80" s="20"/>
      <c r="N80" s="318"/>
    </row>
    <row r="81" spans="1:14" ht="15.75" thickBot="1">
      <c r="A81" s="436" t="s">
        <v>102</v>
      </c>
      <c r="B81" s="429"/>
      <c r="C81" s="429"/>
      <c r="D81" s="429"/>
      <c r="E81" s="429"/>
      <c r="F81" s="429"/>
      <c r="G81" s="429"/>
      <c r="H81" s="429"/>
      <c r="I81" s="429"/>
      <c r="J81" s="429"/>
      <c r="K81" s="335"/>
      <c r="L81" s="20"/>
      <c r="M81" s="20"/>
      <c r="N81" s="318"/>
    </row>
    <row r="82" spans="1:14" ht="15.75" thickBot="1">
      <c r="A82" s="363"/>
      <c r="B82" s="319" t="s">
        <v>136</v>
      </c>
      <c r="C82" s="319" t="s">
        <v>137</v>
      </c>
      <c r="D82" s="319" t="s">
        <v>138</v>
      </c>
      <c r="E82" s="319" t="s">
        <v>139</v>
      </c>
      <c r="F82" s="319" t="s">
        <v>140</v>
      </c>
      <c r="G82" s="319" t="s">
        <v>141</v>
      </c>
      <c r="H82" s="424"/>
      <c r="I82" s="424"/>
      <c r="J82" s="424"/>
      <c r="L82" s="20"/>
      <c r="M82" s="328"/>
      <c r="N82" s="318"/>
    </row>
    <row r="83" spans="1:14" ht="15">
      <c r="A83" s="364" t="s">
        <v>321</v>
      </c>
      <c r="B83" s="98">
        <f>system_cost</f>
        <v>0</v>
      </c>
      <c r="C83" s="98">
        <f>system_cost_Y1</f>
        <v>0</v>
      </c>
      <c r="D83" s="98">
        <f>system_cost_Y2</f>
        <v>0</v>
      </c>
      <c r="E83" s="98">
        <f>system_cost_Y3</f>
        <v>0</v>
      </c>
      <c r="F83" s="98">
        <f>system_cost_Y4</f>
        <v>0</v>
      </c>
      <c r="G83" s="99">
        <f>system_cost_Y5</f>
        <v>0</v>
      </c>
      <c r="H83" s="424"/>
      <c r="I83" s="424"/>
      <c r="J83" s="424"/>
      <c r="L83" s="20"/>
      <c r="M83" s="20"/>
      <c r="N83" s="318"/>
    </row>
    <row r="84" spans="1:14" ht="15">
      <c r="A84" s="365" t="s">
        <v>322</v>
      </c>
      <c r="B84" s="100">
        <f>no_users</f>
        <v>10</v>
      </c>
      <c r="C84" s="100">
        <f>no_users_Y1</f>
        <v>1</v>
      </c>
      <c r="D84" s="100">
        <f>no_users_Y2</f>
        <v>0</v>
      </c>
      <c r="E84" s="100">
        <f>no_users_Y3</f>
        <v>0</v>
      </c>
      <c r="F84" s="100">
        <f>no_users_Y4</f>
        <v>0</v>
      </c>
      <c r="G84" s="101">
        <f>no_users_Y5</f>
        <v>0</v>
      </c>
      <c r="H84" s="424"/>
      <c r="I84" s="424"/>
      <c r="J84" s="424"/>
      <c r="L84" s="328"/>
      <c r="M84" s="328"/>
      <c r="N84" s="318"/>
    </row>
    <row r="85" spans="1:14" ht="15.75" thickBot="1">
      <c r="A85" s="130" t="s">
        <v>329</v>
      </c>
      <c r="B85" s="131">
        <f>B84*B83</f>
        <v>0</v>
      </c>
      <c r="C85" s="131">
        <f>C83*C84</f>
        <v>0</v>
      </c>
      <c r="D85" s="131">
        <f>D83*D84</f>
        <v>0</v>
      </c>
      <c r="E85" s="131">
        <f>E83*E84</f>
        <v>0</v>
      </c>
      <c r="F85" s="131">
        <f>F83*F84</f>
        <v>0</v>
      </c>
      <c r="G85" s="132">
        <f>G83*G84</f>
        <v>0</v>
      </c>
      <c r="H85" s="424"/>
      <c r="I85" s="424"/>
      <c r="J85" s="424"/>
      <c r="L85" s="328"/>
      <c r="M85" s="328"/>
      <c r="N85" s="318"/>
    </row>
    <row r="86" spans="1:14" ht="15">
      <c r="A86" s="464"/>
      <c r="B86" s="464"/>
      <c r="C86" s="464"/>
      <c r="D86" s="464"/>
      <c r="E86" s="464"/>
      <c r="F86" s="464"/>
      <c r="G86" s="464"/>
      <c r="H86" s="424"/>
      <c r="I86" s="424"/>
      <c r="J86" s="424"/>
      <c r="L86" s="344"/>
      <c r="M86" s="20"/>
      <c r="N86" s="318"/>
    </row>
    <row r="87" spans="1:14" ht="15.75" thickBot="1">
      <c r="A87" s="436" t="s">
        <v>211</v>
      </c>
      <c r="B87" s="465"/>
      <c r="C87" s="465"/>
      <c r="D87" s="465"/>
      <c r="E87" s="465"/>
      <c r="F87" s="465"/>
      <c r="G87" s="465"/>
      <c r="H87" s="429"/>
      <c r="I87" s="429"/>
      <c r="J87" s="429"/>
      <c r="K87" s="335"/>
      <c r="L87" s="344"/>
      <c r="M87" s="20"/>
      <c r="N87" s="318"/>
    </row>
    <row r="88" spans="1:14" ht="15">
      <c r="A88" s="364" t="s">
        <v>251</v>
      </c>
      <c r="B88" s="366">
        <f>Train_Time</f>
        <v>0.5</v>
      </c>
      <c r="C88" s="466"/>
      <c r="D88" s="467"/>
      <c r="E88" s="467"/>
      <c r="F88" s="467"/>
      <c r="G88" s="467"/>
      <c r="H88" s="424"/>
      <c r="I88" s="424"/>
      <c r="J88" s="424"/>
      <c r="L88" s="344"/>
      <c r="M88" s="20"/>
      <c r="N88" s="318"/>
    </row>
    <row r="89" spans="1:14" ht="15.75" thickBot="1">
      <c r="A89" s="367" t="s">
        <v>252</v>
      </c>
      <c r="B89" s="368">
        <f>Install_Time</f>
        <v>0.2</v>
      </c>
      <c r="C89" s="468"/>
      <c r="D89" s="469"/>
      <c r="E89" s="469"/>
      <c r="F89" s="469"/>
      <c r="G89" s="469"/>
      <c r="H89" s="424"/>
      <c r="I89" s="424"/>
      <c r="J89" s="424"/>
      <c r="L89" s="344"/>
      <c r="M89" s="20"/>
      <c r="N89" s="318"/>
    </row>
    <row r="90" spans="1:14" ht="30.75" thickBot="1">
      <c r="A90" s="130" t="s">
        <v>330</v>
      </c>
      <c r="B90" s="133">
        <f aca="true" t="shared" si="2" ref="B90:G90">$B$65*($B$88+$B$89)*B84</f>
        <v>350</v>
      </c>
      <c r="C90" s="131">
        <f t="shared" si="2"/>
        <v>35</v>
      </c>
      <c r="D90" s="131">
        <f t="shared" si="2"/>
        <v>0</v>
      </c>
      <c r="E90" s="131">
        <f t="shared" si="2"/>
        <v>0</v>
      </c>
      <c r="F90" s="131">
        <f t="shared" si="2"/>
        <v>0</v>
      </c>
      <c r="G90" s="132">
        <f t="shared" si="2"/>
        <v>0</v>
      </c>
      <c r="H90" s="424"/>
      <c r="I90" s="424"/>
      <c r="J90" s="424"/>
      <c r="L90" s="344"/>
      <c r="M90" s="20"/>
      <c r="N90" s="318"/>
    </row>
    <row r="91" spans="1:14" ht="15">
      <c r="A91" s="464"/>
      <c r="B91" s="464"/>
      <c r="C91" s="464"/>
      <c r="D91" s="464"/>
      <c r="E91" s="464"/>
      <c r="F91" s="464"/>
      <c r="G91" s="464"/>
      <c r="H91" s="424"/>
      <c r="I91" s="424"/>
      <c r="J91" s="424"/>
      <c r="L91" s="318"/>
      <c r="M91" s="318"/>
      <c r="N91" s="318"/>
    </row>
    <row r="92" spans="1:14" s="335" customFormat="1" ht="15">
      <c r="A92" s="470" t="s">
        <v>103</v>
      </c>
      <c r="B92" s="465"/>
      <c r="C92" s="465"/>
      <c r="D92" s="465"/>
      <c r="E92" s="465"/>
      <c r="F92" s="465"/>
      <c r="G92" s="465"/>
      <c r="H92" s="429"/>
      <c r="I92" s="429"/>
      <c r="J92" s="429"/>
      <c r="L92" s="369"/>
      <c r="M92" s="369"/>
      <c r="N92" s="369"/>
    </row>
    <row r="93" spans="1:14" s="335" customFormat="1" ht="15.75" thickBot="1">
      <c r="A93" s="429"/>
      <c r="B93" s="429"/>
      <c r="C93" s="429"/>
      <c r="D93" s="429"/>
      <c r="E93" s="429"/>
      <c r="F93" s="429"/>
      <c r="G93" s="429"/>
      <c r="H93" s="429"/>
      <c r="I93" s="429"/>
      <c r="J93" s="429"/>
      <c r="L93" s="369"/>
      <c r="M93" s="369"/>
      <c r="N93" s="369"/>
    </row>
    <row r="94" spans="1:14" s="335" customFormat="1" ht="15">
      <c r="A94" s="370" t="s">
        <v>253</v>
      </c>
      <c r="B94" s="94">
        <f>Scanner_Cost</f>
        <v>499.99</v>
      </c>
      <c r="C94" s="371"/>
      <c r="D94" s="372"/>
      <c r="E94" s="372"/>
      <c r="F94" s="372"/>
      <c r="G94" s="372"/>
      <c r="H94" s="429"/>
      <c r="I94" s="429"/>
      <c r="J94" s="429"/>
      <c r="L94" s="369"/>
      <c r="M94" s="369"/>
      <c r="N94" s="369"/>
    </row>
    <row r="95" spans="1:14" s="335" customFormat="1" ht="15">
      <c r="A95" s="373" t="s">
        <v>254</v>
      </c>
      <c r="B95" s="95">
        <f>no_Scanners</f>
        <v>0</v>
      </c>
      <c r="C95" s="371"/>
      <c r="D95" s="372"/>
      <c r="E95" s="372"/>
      <c r="F95" s="372"/>
      <c r="G95" s="372"/>
      <c r="H95" s="429"/>
      <c r="I95" s="429"/>
      <c r="J95" s="429"/>
      <c r="L95" s="369"/>
      <c r="M95" s="369"/>
      <c r="N95" s="369"/>
    </row>
    <row r="96" spans="1:10" s="335" customFormat="1" ht="15.75" thickBot="1">
      <c r="A96" s="374" t="s">
        <v>331</v>
      </c>
      <c r="B96" s="134">
        <f>B94*B95</f>
        <v>0</v>
      </c>
      <c r="C96" s="371"/>
      <c r="D96" s="372"/>
      <c r="E96" s="372"/>
      <c r="F96" s="372"/>
      <c r="G96" s="372"/>
      <c r="H96" s="429"/>
      <c r="I96" s="429"/>
      <c r="J96" s="429"/>
    </row>
    <row r="97" spans="1:10" s="335" customFormat="1" ht="15.75" thickBot="1">
      <c r="A97" s="471"/>
      <c r="B97" s="472"/>
      <c r="C97" s="473"/>
      <c r="D97" s="473"/>
      <c r="E97" s="473"/>
      <c r="F97" s="473"/>
      <c r="G97" s="473"/>
      <c r="H97" s="429"/>
      <c r="I97" s="429"/>
      <c r="J97" s="429"/>
    </row>
    <row r="98" spans="1:10" ht="30">
      <c r="A98" s="104" t="s">
        <v>255</v>
      </c>
      <c r="B98" s="102">
        <f>scan_docs</f>
        <v>0.05</v>
      </c>
      <c r="C98" s="102">
        <f>scan_docs_Y1</f>
        <v>0.05</v>
      </c>
      <c r="D98" s="102">
        <f>scan_docs_Y2</f>
        <v>0.05</v>
      </c>
      <c r="E98" s="102">
        <f>scan_docs_Y3</f>
        <v>0.05</v>
      </c>
      <c r="F98" s="102">
        <f>scan_docs_Y4</f>
        <v>0.05</v>
      </c>
      <c r="G98" s="103">
        <f>scan_docs_Y5</f>
        <v>0.05</v>
      </c>
      <c r="H98" s="424"/>
      <c r="I98" s="424"/>
      <c r="J98" s="424"/>
    </row>
    <row r="99" spans="1:10" ht="30">
      <c r="A99" s="375" t="s">
        <v>324</v>
      </c>
      <c r="B99" s="376">
        <f aca="true" t="shared" si="3" ref="B99:G99">totnum*B98</f>
        <v>2.5</v>
      </c>
      <c r="C99" s="376">
        <f t="shared" si="3"/>
        <v>2.5</v>
      </c>
      <c r="D99" s="376">
        <f t="shared" si="3"/>
        <v>2.5</v>
      </c>
      <c r="E99" s="376">
        <f t="shared" si="3"/>
        <v>2.5</v>
      </c>
      <c r="F99" s="376">
        <f t="shared" si="3"/>
        <v>2.5</v>
      </c>
      <c r="G99" s="377">
        <f t="shared" si="3"/>
        <v>2.5</v>
      </c>
      <c r="H99" s="424"/>
      <c r="I99" s="424"/>
      <c r="J99" s="424"/>
    </row>
    <row r="100" spans="1:10" ht="30">
      <c r="A100" s="367" t="s">
        <v>325</v>
      </c>
      <c r="B100" s="378">
        <f>Scan_Time</f>
        <v>0.1</v>
      </c>
      <c r="C100" s="378"/>
      <c r="D100" s="378"/>
      <c r="E100" s="378"/>
      <c r="F100" s="378"/>
      <c r="G100" s="379"/>
      <c r="H100" s="424"/>
      <c r="I100" s="424"/>
      <c r="J100" s="424"/>
    </row>
    <row r="101" spans="1:10" ht="30">
      <c r="A101" s="375" t="s">
        <v>326</v>
      </c>
      <c r="B101" s="380">
        <f aca="true" t="shared" si="4" ref="B101:G101">$B$100*B99</f>
        <v>0.25</v>
      </c>
      <c r="C101" s="380">
        <f t="shared" si="4"/>
        <v>0.25</v>
      </c>
      <c r="D101" s="380">
        <f t="shared" si="4"/>
        <v>0.25</v>
      </c>
      <c r="E101" s="380">
        <f t="shared" si="4"/>
        <v>0.25</v>
      </c>
      <c r="F101" s="380">
        <f t="shared" si="4"/>
        <v>0.25</v>
      </c>
      <c r="G101" s="381">
        <f t="shared" si="4"/>
        <v>0.25</v>
      </c>
      <c r="H101" s="424"/>
      <c r="I101" s="424"/>
      <c r="J101" s="424"/>
    </row>
    <row r="102" spans="1:10" ht="15">
      <c r="A102" s="367" t="s">
        <v>327</v>
      </c>
      <c r="B102" s="382">
        <f>Labour_Cost</f>
        <v>25</v>
      </c>
      <c r="C102" s="383"/>
      <c r="D102" s="383"/>
      <c r="E102" s="383"/>
      <c r="F102" s="383"/>
      <c r="G102" s="384"/>
      <c r="H102" s="424"/>
      <c r="I102" s="424"/>
      <c r="J102" s="424"/>
    </row>
    <row r="103" spans="1:10" ht="19.5" customHeight="1" thickBot="1">
      <c r="A103" s="130" t="s">
        <v>332</v>
      </c>
      <c r="B103" s="135">
        <f aca="true" t="shared" si="5" ref="B103:G103">B101*$B$102</f>
        <v>6.25</v>
      </c>
      <c r="C103" s="135">
        <f t="shared" si="5"/>
        <v>6.25</v>
      </c>
      <c r="D103" s="135">
        <f t="shared" si="5"/>
        <v>6.25</v>
      </c>
      <c r="E103" s="135">
        <f t="shared" si="5"/>
        <v>6.25</v>
      </c>
      <c r="F103" s="135">
        <f t="shared" si="5"/>
        <v>6.25</v>
      </c>
      <c r="G103" s="136">
        <f t="shared" si="5"/>
        <v>6.25</v>
      </c>
      <c r="H103" s="424"/>
      <c r="I103" s="424"/>
      <c r="J103" s="424"/>
    </row>
    <row r="104" spans="1:10" ht="19.5" customHeight="1" thickBot="1">
      <c r="A104" s="424"/>
      <c r="B104" s="424"/>
      <c r="C104" s="424"/>
      <c r="D104" s="424"/>
      <c r="E104" s="424"/>
      <c r="F104" s="424"/>
      <c r="G104" s="424"/>
      <c r="H104" s="424"/>
      <c r="I104" s="424"/>
      <c r="J104" s="424"/>
    </row>
    <row r="105" spans="1:11" s="327" customFormat="1" ht="19.5" customHeight="1" thickBot="1">
      <c r="A105" s="385" t="s">
        <v>333</v>
      </c>
      <c r="B105" s="137">
        <f>B85+B90+B96+B103</f>
        <v>356.25</v>
      </c>
      <c r="C105" s="137">
        <f>C85+C90+C103</f>
        <v>41.25</v>
      </c>
      <c r="D105" s="137">
        <f>D85+D90+D103</f>
        <v>6.25</v>
      </c>
      <c r="E105" s="137">
        <f>E85+E90+E103</f>
        <v>6.25</v>
      </c>
      <c r="F105" s="137">
        <f>F85+F90+F103</f>
        <v>6.25</v>
      </c>
      <c r="G105" s="138">
        <f>G85+G90+G103</f>
        <v>6.25</v>
      </c>
      <c r="H105" s="429"/>
      <c r="I105" s="429"/>
      <c r="J105" s="429"/>
      <c r="K105" s="335"/>
    </row>
    <row r="106" spans="1:10" ht="19.5" customHeight="1">
      <c r="A106" s="474"/>
      <c r="B106" s="475"/>
      <c r="C106" s="475"/>
      <c r="D106" s="475"/>
      <c r="E106" s="475"/>
      <c r="F106" s="475"/>
      <c r="G106" s="475"/>
      <c r="H106" s="424"/>
      <c r="I106" s="424"/>
      <c r="J106" s="424"/>
    </row>
    <row r="107" spans="1:11" s="335" customFormat="1" ht="15.75" thickBot="1">
      <c r="A107" s="476"/>
      <c r="B107" s="477"/>
      <c r="C107" s="477"/>
      <c r="D107" s="477"/>
      <c r="E107" s="477"/>
      <c r="F107" s="477"/>
      <c r="G107" s="477"/>
      <c r="H107" s="429"/>
      <c r="I107" s="429"/>
      <c r="J107" s="429"/>
      <c r="K107" s="327"/>
    </row>
    <row r="108" spans="1:10" ht="15.75" thickBot="1">
      <c r="A108" s="96"/>
      <c r="B108" s="386" t="s">
        <v>136</v>
      </c>
      <c r="C108" s="387" t="s">
        <v>137</v>
      </c>
      <c r="D108" s="387" t="s">
        <v>138</v>
      </c>
      <c r="E108" s="387" t="s">
        <v>139</v>
      </c>
      <c r="F108" s="387" t="s">
        <v>140</v>
      </c>
      <c r="G108" s="388" t="s">
        <v>141</v>
      </c>
      <c r="H108" s="424"/>
      <c r="I108" s="424"/>
      <c r="J108" s="424"/>
    </row>
    <row r="109" spans="1:10" ht="15">
      <c r="A109" s="389" t="s">
        <v>334</v>
      </c>
      <c r="B109" s="390">
        <f>B75</f>
        <v>1148.5</v>
      </c>
      <c r="C109" s="391">
        <f>C75</f>
        <v>1148.5</v>
      </c>
      <c r="D109" s="391">
        <f>D75</f>
        <v>1148.5</v>
      </c>
      <c r="E109" s="391">
        <f>E75</f>
        <v>1148.5</v>
      </c>
      <c r="F109" s="391">
        <f>F75</f>
        <v>1148.5</v>
      </c>
      <c r="G109" s="392">
        <f>G75</f>
        <v>1148.5</v>
      </c>
      <c r="H109" s="424"/>
      <c r="I109" s="424"/>
      <c r="J109" s="424"/>
    </row>
    <row r="110" spans="1:10" ht="15">
      <c r="A110" s="393" t="s">
        <v>335</v>
      </c>
      <c r="B110" s="394">
        <f>B105</f>
        <v>356.25</v>
      </c>
      <c r="C110" s="395">
        <f>C105</f>
        <v>41.25</v>
      </c>
      <c r="D110" s="395">
        <f>D105</f>
        <v>6.25</v>
      </c>
      <c r="E110" s="395">
        <f>E105</f>
        <v>6.25</v>
      </c>
      <c r="F110" s="395">
        <f>F105</f>
        <v>6.25</v>
      </c>
      <c r="G110" s="396">
        <f>G105</f>
        <v>6.25</v>
      </c>
      <c r="H110" s="424"/>
      <c r="I110" s="424"/>
      <c r="J110" s="424"/>
    </row>
    <row r="111" spans="1:10" s="335" customFormat="1" ht="15.75" thickBot="1">
      <c r="A111" s="478" t="s">
        <v>12</v>
      </c>
      <c r="B111" s="479">
        <f>B109-B110</f>
        <v>792.25</v>
      </c>
      <c r="C111" s="480">
        <f>C109-C110</f>
        <v>1107.25</v>
      </c>
      <c r="D111" s="480">
        <f>D109-D110</f>
        <v>1142.25</v>
      </c>
      <c r="E111" s="480">
        <f>E109-E110</f>
        <v>1142.25</v>
      </c>
      <c r="F111" s="480">
        <f>F109-F110</f>
        <v>1142.25</v>
      </c>
      <c r="G111" s="481">
        <f>G109-G110</f>
        <v>1142.25</v>
      </c>
      <c r="H111" s="429"/>
      <c r="I111" s="429"/>
      <c r="J111" s="429"/>
    </row>
    <row r="112" spans="1:10" s="335" customFormat="1" ht="15">
      <c r="A112" s="482" t="s">
        <v>132</v>
      </c>
      <c r="B112" s="483">
        <f>B111</f>
        <v>792.25</v>
      </c>
      <c r="C112" s="484">
        <f>SUM(B111:C111)</f>
        <v>1899.5</v>
      </c>
      <c r="D112" s="484">
        <f>SUM(B111:D111)</f>
        <v>3041.75</v>
      </c>
      <c r="E112" s="484">
        <f>SUM(B111:E111)</f>
        <v>4184</v>
      </c>
      <c r="F112" s="484">
        <f>SUM(B111:F111)</f>
        <v>5326.25</v>
      </c>
      <c r="G112" s="485">
        <f>SUM(B111:G111)</f>
        <v>6468.5</v>
      </c>
      <c r="H112" s="429"/>
      <c r="I112" s="429"/>
      <c r="J112" s="429"/>
    </row>
    <row r="113" spans="1:10" s="335" customFormat="1" ht="15">
      <c r="A113" s="482" t="s">
        <v>133</v>
      </c>
      <c r="B113" s="486"/>
      <c r="C113" s="487">
        <f>Inputs!A94</f>
        <v>0.75</v>
      </c>
      <c r="D113" s="487">
        <f>Inputs!B94</f>
        <v>1.5</v>
      </c>
      <c r="E113" s="487">
        <f>Inputs!C94</f>
        <v>2</v>
      </c>
      <c r="F113" s="487">
        <f>Inputs!D94</f>
        <v>2</v>
      </c>
      <c r="G113" s="487">
        <f>Inputs!E94</f>
        <v>2</v>
      </c>
      <c r="H113" s="429"/>
      <c r="I113" s="429"/>
      <c r="J113" s="429"/>
    </row>
    <row r="114" spans="1:10" s="335" customFormat="1" ht="15">
      <c r="A114" s="482" t="s">
        <v>134</v>
      </c>
      <c r="B114" s="483">
        <f>B111/(1+(B113/100))</f>
        <v>792.25</v>
      </c>
      <c r="C114" s="484">
        <f>C111/(1+C113/100)</f>
        <v>1099.0074441687345</v>
      </c>
      <c r="D114" s="484">
        <f>D111/((1+D113/100)*(1+C113/100))</f>
        <v>1116.9920179931305</v>
      </c>
      <c r="E114" s="484">
        <f>E111/((1+E113/100)*(1+D113/100)*(1+C113/100))</f>
        <v>1095.0902137187554</v>
      </c>
      <c r="F114" s="484">
        <f>F111/((1+F113/100)*(1+E113/100)*(1+D113/100)*(1+C113/100))</f>
        <v>1073.6178565870148</v>
      </c>
      <c r="G114" s="485">
        <f>G111/((1+G113/100)*(1+F113/100)*(1+E113/100)*(1+D113/100)*(1+C113/100))</f>
        <v>1052.566526065701</v>
      </c>
      <c r="H114" s="429"/>
      <c r="I114" s="429"/>
      <c r="J114" s="429"/>
    </row>
    <row r="115" spans="1:10" s="335" customFormat="1" ht="15.75" thickBot="1">
      <c r="A115" s="488" t="s">
        <v>135</v>
      </c>
      <c r="B115" s="489">
        <f>B114</f>
        <v>792.25</v>
      </c>
      <c r="C115" s="490">
        <f>SUM(B114:C114)</f>
        <v>1891.2574441687345</v>
      </c>
      <c r="D115" s="490">
        <f>SUM(B114:D114)</f>
        <v>3008.2494621618653</v>
      </c>
      <c r="E115" s="490">
        <f>SUM(B114:E114)</f>
        <v>4103.339675880621</v>
      </c>
      <c r="F115" s="490">
        <f>SUM(B114:F114)</f>
        <v>5176.957532467636</v>
      </c>
      <c r="G115" s="491">
        <f>SUM(B114:G114)</f>
        <v>6229.524058533338</v>
      </c>
      <c r="H115" s="429"/>
      <c r="I115" s="429"/>
      <c r="J115" s="429"/>
    </row>
    <row r="116" spans="1:10" s="335" customFormat="1" ht="15">
      <c r="A116" s="492"/>
      <c r="B116" s="238"/>
      <c r="C116" s="238"/>
      <c r="D116" s="238"/>
      <c r="E116" s="238"/>
      <c r="F116" s="238"/>
      <c r="G116" s="238"/>
      <c r="H116" s="429"/>
      <c r="I116" s="429"/>
      <c r="J116" s="429"/>
    </row>
    <row r="117" spans="1:10" s="335" customFormat="1" ht="15">
      <c r="A117" s="492"/>
      <c r="B117" s="493"/>
      <c r="C117" s="494"/>
      <c r="D117" s="494"/>
      <c r="E117" s="494"/>
      <c r="F117" s="494"/>
      <c r="G117" s="494"/>
      <c r="H117" s="429"/>
      <c r="I117" s="429"/>
      <c r="J117" s="429"/>
    </row>
    <row r="118" spans="1:10" ht="15">
      <c r="A118" s="424"/>
      <c r="B118" s="424"/>
      <c r="C118" s="424"/>
      <c r="D118" s="424"/>
      <c r="E118" s="424"/>
      <c r="F118" s="424"/>
      <c r="G118" s="424"/>
      <c r="H118" s="424"/>
      <c r="I118" s="424"/>
      <c r="J118" s="424"/>
    </row>
    <row r="119" spans="1:10" ht="15">
      <c r="A119" s="424"/>
      <c r="B119" s="424"/>
      <c r="C119" s="424"/>
      <c r="D119" s="424"/>
      <c r="E119" s="424"/>
      <c r="F119" s="424"/>
      <c r="G119" s="424"/>
      <c r="H119" s="424"/>
      <c r="I119" s="424"/>
      <c r="J119" s="424"/>
    </row>
    <row r="120" spans="1:10" ht="21">
      <c r="A120" s="495" t="s">
        <v>93</v>
      </c>
      <c r="B120" s="424"/>
      <c r="C120" s="424"/>
      <c r="D120" s="424"/>
      <c r="E120" s="424"/>
      <c r="F120" s="424"/>
      <c r="G120" s="424"/>
      <c r="H120" s="424"/>
      <c r="I120" s="424"/>
      <c r="J120" s="424"/>
    </row>
    <row r="121" spans="1:10" ht="27.75" customHeight="1" thickBot="1">
      <c r="A121" s="424"/>
      <c r="B121" s="424"/>
      <c r="C121" s="424"/>
      <c r="D121" s="424"/>
      <c r="E121" s="424"/>
      <c r="F121" s="424"/>
      <c r="G121" s="424"/>
      <c r="H121" s="424"/>
      <c r="I121" s="424"/>
      <c r="J121" s="424"/>
    </row>
    <row r="122" spans="1:10" s="335" customFormat="1" ht="15.75" thickBot="1">
      <c r="A122" s="436" t="s">
        <v>204</v>
      </c>
      <c r="B122" s="397" t="s">
        <v>136</v>
      </c>
      <c r="C122" s="398" t="s">
        <v>137</v>
      </c>
      <c r="D122" s="398" t="s">
        <v>138</v>
      </c>
      <c r="E122" s="398" t="s">
        <v>139</v>
      </c>
      <c r="F122" s="398" t="s">
        <v>140</v>
      </c>
      <c r="G122" s="399" t="s">
        <v>141</v>
      </c>
      <c r="H122" s="429"/>
      <c r="I122" s="429"/>
      <c r="J122" s="429"/>
    </row>
    <row r="123" spans="1:10" ht="39" thickBot="1">
      <c r="A123" s="496" t="s">
        <v>336</v>
      </c>
      <c r="B123" s="497">
        <f>(B20+B21)*totnum</f>
        <v>32.5</v>
      </c>
      <c r="C123" s="452">
        <f>(C20+C21)*C17</f>
        <v>32.5</v>
      </c>
      <c r="D123" s="452">
        <f>(D20+D21)*D17</f>
        <v>32.5</v>
      </c>
      <c r="E123" s="452">
        <f>(E20+E21)*E17</f>
        <v>32.5</v>
      </c>
      <c r="F123" s="452">
        <f>(F20+F21)*F17</f>
        <v>32.5</v>
      </c>
      <c r="G123" s="453">
        <f>(G20+G21)*G17</f>
        <v>32.5</v>
      </c>
      <c r="H123" s="424"/>
      <c r="I123" s="424"/>
      <c r="J123" s="424"/>
    </row>
    <row r="124" spans="1:10" ht="15">
      <c r="A124" s="400" t="s">
        <v>344</v>
      </c>
      <c r="B124" s="401">
        <f>Inputs!B81</f>
        <v>0.119</v>
      </c>
      <c r="C124" s="428"/>
      <c r="D124" s="428"/>
      <c r="E124" s="428"/>
      <c r="F124" s="428"/>
      <c r="G124" s="454"/>
      <c r="H124" s="424"/>
      <c r="I124" s="424"/>
      <c r="J124" s="424"/>
    </row>
    <row r="125" spans="1:10" ht="15">
      <c r="A125" s="400" t="s">
        <v>345</v>
      </c>
      <c r="B125" s="401">
        <f>Inputs!B82</f>
        <v>19.4</v>
      </c>
      <c r="C125" s="428"/>
      <c r="D125" s="428"/>
      <c r="E125" s="428"/>
      <c r="F125" s="428"/>
      <c r="G125" s="454"/>
      <c r="H125" s="424"/>
      <c r="I125" s="424"/>
      <c r="J125" s="424"/>
    </row>
    <row r="126" spans="1:10" ht="15">
      <c r="A126" s="402" t="s">
        <v>346</v>
      </c>
      <c r="B126" s="401">
        <v>0.4536</v>
      </c>
      <c r="C126" s="428"/>
      <c r="D126" s="428"/>
      <c r="E126" s="428"/>
      <c r="F126" s="428"/>
      <c r="G126" s="454"/>
      <c r="H126" s="424"/>
      <c r="I126" s="424"/>
      <c r="J126" s="424"/>
    </row>
    <row r="127" spans="1:10" ht="26.25" thickBot="1">
      <c r="A127" s="403" t="s">
        <v>347</v>
      </c>
      <c r="B127" s="404">
        <f>$B$126*B123*$B$125*$B$124</f>
        <v>34.0333812</v>
      </c>
      <c r="C127" s="405">
        <f>$B$126*C123*$B$125*$B$124</f>
        <v>34.0333812</v>
      </c>
      <c r="D127" s="405">
        <f>$B$126*D123*$B$125*$B$124</f>
        <v>34.0333812</v>
      </c>
      <c r="E127" s="405">
        <f>$B$126*E123*$B$125*$B$124</f>
        <v>34.0333812</v>
      </c>
      <c r="F127" s="405">
        <f>$B$126*F123*$B$125*$B$124</f>
        <v>34.0333812</v>
      </c>
      <c r="G127" s="406">
        <f>$B$126*G123*$B$125*$B$124</f>
        <v>34.0333812</v>
      </c>
      <c r="H127" s="424"/>
      <c r="I127" s="424"/>
      <c r="J127" s="424"/>
    </row>
    <row r="128" spans="1:10" ht="15.75" thickBot="1">
      <c r="A128" s="498"/>
      <c r="B128" s="424"/>
      <c r="C128" s="424"/>
      <c r="D128" s="424"/>
      <c r="E128" s="424"/>
      <c r="F128" s="424"/>
      <c r="G128" s="424"/>
      <c r="H128" s="424"/>
      <c r="I128" s="424"/>
      <c r="J128" s="424"/>
    </row>
    <row r="129" spans="1:10" s="335" customFormat="1" ht="15.75" thickBot="1">
      <c r="A129" s="19" t="s">
        <v>203</v>
      </c>
      <c r="B129" s="397" t="s">
        <v>136</v>
      </c>
      <c r="C129" s="398" t="s">
        <v>137</v>
      </c>
      <c r="D129" s="398" t="s">
        <v>138</v>
      </c>
      <c r="E129" s="398" t="s">
        <v>139</v>
      </c>
      <c r="F129" s="398" t="s">
        <v>140</v>
      </c>
      <c r="G129" s="399" t="s">
        <v>141</v>
      </c>
      <c r="H129" s="429"/>
      <c r="I129" s="429"/>
      <c r="J129" s="429"/>
    </row>
    <row r="130" spans="1:10" ht="25.5">
      <c r="A130" s="407" t="s">
        <v>348</v>
      </c>
      <c r="B130" s="499">
        <f>SUM(B22:B25)*totnum</f>
        <v>17.5</v>
      </c>
      <c r="C130" s="500">
        <f>SUM(C22:C25)*C17</f>
        <v>17.5</v>
      </c>
      <c r="D130" s="500">
        <f>SUM(D22:D25)*D17</f>
        <v>17.5</v>
      </c>
      <c r="E130" s="500">
        <f>SUM(E22:E25)*E17</f>
        <v>17.5</v>
      </c>
      <c r="F130" s="500">
        <f>SUM(F22:F25)*F17</f>
        <v>17.5</v>
      </c>
      <c r="G130" s="501">
        <f>SUM(G22:G25)*G17</f>
        <v>17.5</v>
      </c>
      <c r="H130" s="424"/>
      <c r="I130" s="424"/>
      <c r="J130" s="424"/>
    </row>
    <row r="131" spans="1:10" ht="15">
      <c r="A131" s="408" t="s">
        <v>349</v>
      </c>
      <c r="B131" s="401">
        <f>Inputs!B83</f>
        <v>1.42</v>
      </c>
      <c r="C131" s="428"/>
      <c r="D131" s="428"/>
      <c r="E131" s="428"/>
      <c r="F131" s="428"/>
      <c r="G131" s="454"/>
      <c r="H131" s="424"/>
      <c r="I131" s="424"/>
      <c r="J131" s="424"/>
    </row>
    <row r="132" spans="1:10" ht="15">
      <c r="A132" s="408" t="s">
        <v>350</v>
      </c>
      <c r="B132" s="401">
        <f>Inputs!B72</f>
        <v>1</v>
      </c>
      <c r="C132" s="428"/>
      <c r="D132" s="428"/>
      <c r="E132" s="428"/>
      <c r="F132" s="428"/>
      <c r="G132" s="454"/>
      <c r="H132" s="424"/>
      <c r="I132" s="424"/>
      <c r="J132" s="424"/>
    </row>
    <row r="133" spans="1:10" ht="15">
      <c r="A133" s="408" t="s">
        <v>351</v>
      </c>
      <c r="B133" s="401">
        <f>Inputs!B71</f>
        <v>1500</v>
      </c>
      <c r="C133" s="428"/>
      <c r="D133" s="428"/>
      <c r="E133" s="428"/>
      <c r="F133" s="428"/>
      <c r="G133" s="454"/>
      <c r="H133" s="424"/>
      <c r="I133" s="424"/>
      <c r="J133" s="424"/>
    </row>
    <row r="134" spans="1:10" ht="15">
      <c r="A134" s="502" t="s">
        <v>352</v>
      </c>
      <c r="B134" s="503">
        <v>0.0011023</v>
      </c>
      <c r="C134" s="428"/>
      <c r="D134" s="428"/>
      <c r="E134" s="428"/>
      <c r="F134" s="428"/>
      <c r="G134" s="454"/>
      <c r="H134" s="424"/>
      <c r="I134" s="424"/>
      <c r="J134" s="424"/>
    </row>
    <row r="135" spans="1:10" ht="31.5" customHeight="1">
      <c r="A135" s="502" t="s">
        <v>353</v>
      </c>
      <c r="B135" s="503">
        <v>0.6214</v>
      </c>
      <c r="C135" s="428"/>
      <c r="D135" s="428"/>
      <c r="E135" s="428"/>
      <c r="F135" s="428"/>
      <c r="G135" s="454"/>
      <c r="H135" s="424"/>
      <c r="I135" s="424"/>
      <c r="J135" s="424"/>
    </row>
    <row r="136" spans="1:10" ht="26.25" thickBot="1">
      <c r="A136" s="409" t="s">
        <v>288</v>
      </c>
      <c r="B136" s="404">
        <f>PRODUCT($B$131:$B$135)*$B$126*B130</f>
        <v>11.5814184736068</v>
      </c>
      <c r="C136" s="405">
        <f>PRODUCT($B$131:$B$135)*$B$126*C130</f>
        <v>11.5814184736068</v>
      </c>
      <c r="D136" s="405">
        <f>PRODUCT($B$131:$B$135)*$B$126*D130</f>
        <v>11.5814184736068</v>
      </c>
      <c r="E136" s="405">
        <f>PRODUCT($B$131:$B$135)*$B$126*E130</f>
        <v>11.5814184736068</v>
      </c>
      <c r="F136" s="405">
        <f>PRODUCT($B$131:$B$135)*$B$126*F130</f>
        <v>11.5814184736068</v>
      </c>
      <c r="G136" s="406">
        <f>PRODUCT($B$131:$B$135)*$B$126*G130</f>
        <v>11.5814184736068</v>
      </c>
      <c r="H136" s="424"/>
      <c r="I136" s="424"/>
      <c r="J136" s="424"/>
    </row>
    <row r="137" spans="1:10" ht="15.75" thickBot="1">
      <c r="A137" s="498"/>
      <c r="B137" s="424"/>
      <c r="C137" s="424"/>
      <c r="D137" s="424"/>
      <c r="E137" s="424"/>
      <c r="F137" s="424"/>
      <c r="G137" s="424"/>
      <c r="H137" s="424"/>
      <c r="I137" s="424"/>
      <c r="J137" s="424"/>
    </row>
    <row r="138" spans="1:10" s="335" customFormat="1" ht="15.75" thickBot="1">
      <c r="A138" s="504" t="s">
        <v>202</v>
      </c>
      <c r="B138" s="410" t="s">
        <v>136</v>
      </c>
      <c r="C138" s="411" t="s">
        <v>137</v>
      </c>
      <c r="D138" s="411" t="s">
        <v>138</v>
      </c>
      <c r="E138" s="411" t="s">
        <v>139</v>
      </c>
      <c r="F138" s="411" t="s">
        <v>140</v>
      </c>
      <c r="G138" s="412" t="s">
        <v>141</v>
      </c>
      <c r="H138" s="429"/>
      <c r="I138" s="429"/>
      <c r="J138" s="429"/>
    </row>
    <row r="139" spans="1:10" ht="25.5">
      <c r="A139" s="505" t="s">
        <v>289</v>
      </c>
      <c r="B139" s="506">
        <f>B17*$B$50</f>
        <v>1000</v>
      </c>
      <c r="C139" s="507">
        <f>C17*$B$50</f>
        <v>1000</v>
      </c>
      <c r="D139" s="507">
        <f>D17*$B$50</f>
        <v>1000</v>
      </c>
      <c r="E139" s="507">
        <f>E17*$B$50</f>
        <v>1000</v>
      </c>
      <c r="F139" s="507">
        <f>F17*$B$50</f>
        <v>1000</v>
      </c>
      <c r="G139" s="508">
        <f>G17*$B$50</f>
        <v>1000</v>
      </c>
      <c r="H139" s="424"/>
      <c r="I139" s="424"/>
      <c r="J139" s="424"/>
    </row>
    <row r="140" spans="1:10" ht="15">
      <c r="A140" s="401" t="s">
        <v>290</v>
      </c>
      <c r="B140" s="401">
        <f>Inputs!B78</f>
        <v>0.02941</v>
      </c>
      <c r="C140" s="428"/>
      <c r="D140" s="428"/>
      <c r="E140" s="428"/>
      <c r="F140" s="428"/>
      <c r="G140" s="454"/>
      <c r="H140" s="424"/>
      <c r="I140" s="424"/>
      <c r="J140" s="424"/>
    </row>
    <row r="141" spans="1:10" ht="15">
      <c r="A141" s="401" t="s">
        <v>359</v>
      </c>
      <c r="B141" s="401">
        <f>Inputs!B73</f>
        <v>600</v>
      </c>
      <c r="C141" s="428"/>
      <c r="D141" s="428"/>
      <c r="E141" s="428"/>
      <c r="F141" s="428"/>
      <c r="G141" s="454"/>
      <c r="H141" s="424"/>
      <c r="I141" s="424"/>
      <c r="J141" s="424"/>
    </row>
    <row r="142" spans="1:10" ht="15">
      <c r="A142" s="408" t="s">
        <v>360</v>
      </c>
      <c r="B142" s="401">
        <f>Inputs!B74</f>
        <v>5</v>
      </c>
      <c r="C142" s="428"/>
      <c r="D142" s="428"/>
      <c r="E142" s="428"/>
      <c r="F142" s="428"/>
      <c r="G142" s="454"/>
      <c r="H142" s="424"/>
      <c r="I142" s="424"/>
      <c r="J142" s="424"/>
    </row>
    <row r="143" spans="1:10" ht="15">
      <c r="A143" s="408" t="s">
        <v>361</v>
      </c>
      <c r="B143" s="401">
        <f>Inputs!B75</f>
        <v>0.95</v>
      </c>
      <c r="C143" s="428"/>
      <c r="D143" s="428"/>
      <c r="E143" s="428"/>
      <c r="F143" s="428"/>
      <c r="G143" s="454"/>
      <c r="H143" s="424"/>
      <c r="I143" s="424"/>
      <c r="J143" s="424"/>
    </row>
    <row r="144" spans="1:10" ht="33.75" customHeight="1" thickBot="1">
      <c r="A144" s="409" t="s">
        <v>362</v>
      </c>
      <c r="B144" s="404">
        <f>($B$126*$B$140*B139)+(($B$142*B139/3600)*($B$141/1000)*$B$143)</f>
        <v>14.132042666666665</v>
      </c>
      <c r="C144" s="405">
        <f>($B$126*$B$140*C139)+(($B$142*C139/3600)*($B$141/1000)*$B$143)</f>
        <v>14.132042666666665</v>
      </c>
      <c r="D144" s="405">
        <f>($B$126*$B$140*D139)+(($B$142*D139/3600)*($B$141/1000)*$B$143)</f>
        <v>14.132042666666665</v>
      </c>
      <c r="E144" s="405">
        <f>($B$126*$B$140*E139)+(($B$142*E139/3600)*($B$141/1000)*$B$143)</f>
        <v>14.132042666666665</v>
      </c>
      <c r="F144" s="405">
        <f>($B$126*$B$140*F139)+(($B$142*F139/3600)*($B$141/1000)*$B$143)</f>
        <v>14.132042666666665</v>
      </c>
      <c r="G144" s="406">
        <f>($B$126*$B$140*G139)+(($B$142*G139/3600)*($B$141/1000)*$B$143)</f>
        <v>14.132042666666665</v>
      </c>
      <c r="H144" s="424"/>
      <c r="I144" s="424"/>
      <c r="J144" s="424"/>
    </row>
    <row r="145" spans="1:10" ht="15">
      <c r="A145" s="509"/>
      <c r="B145" s="510"/>
      <c r="C145" s="510"/>
      <c r="D145" s="510"/>
      <c r="E145" s="510"/>
      <c r="F145" s="510"/>
      <c r="G145" s="510"/>
      <c r="H145" s="424"/>
      <c r="I145" s="424"/>
      <c r="J145" s="424"/>
    </row>
    <row r="146" spans="1:10" ht="25.5">
      <c r="A146" s="413" t="s">
        <v>363</v>
      </c>
      <c r="B146" s="414">
        <f>B127+B136+B144</f>
        <v>59.74684234027346</v>
      </c>
      <c r="C146" s="414">
        <f>C127+C136+C144</f>
        <v>59.74684234027346</v>
      </c>
      <c r="D146" s="414">
        <f>D127+D136+D144</f>
        <v>59.74684234027346</v>
      </c>
      <c r="E146" s="414">
        <f>E127+E136+E144</f>
        <v>59.74684234027346</v>
      </c>
      <c r="F146" s="414">
        <f>F127+F136+F144</f>
        <v>59.74684234027346</v>
      </c>
      <c r="G146" s="414">
        <f>G127+G136+G144</f>
        <v>59.74684234027346</v>
      </c>
      <c r="H146" s="424"/>
      <c r="I146" s="424"/>
      <c r="J146" s="424"/>
    </row>
    <row r="147" spans="1:10" ht="15">
      <c r="A147" s="509"/>
      <c r="B147" s="424"/>
      <c r="C147" s="424"/>
      <c r="D147" s="424"/>
      <c r="E147" s="424"/>
      <c r="F147" s="424"/>
      <c r="G147" s="424"/>
      <c r="H147" s="424"/>
      <c r="I147" s="424"/>
      <c r="J147" s="424"/>
    </row>
    <row r="148" spans="1:12" s="335" customFormat="1" ht="15.75" thickBot="1">
      <c r="A148" s="511" t="s">
        <v>366</v>
      </c>
      <c r="B148" s="429"/>
      <c r="C148" s="429"/>
      <c r="D148" s="429"/>
      <c r="E148" s="429"/>
      <c r="F148" s="429"/>
      <c r="G148" s="429"/>
      <c r="H148" s="429"/>
      <c r="I148" s="429"/>
      <c r="J148" s="429"/>
      <c r="L148" s="415"/>
    </row>
    <row r="149" spans="1:12" s="335" customFormat="1" ht="15">
      <c r="A149" s="512" t="s">
        <v>364</v>
      </c>
      <c r="B149" s="513">
        <f>Inputs!B80</f>
        <v>0.000120004800192008</v>
      </c>
      <c r="C149" s="513"/>
      <c r="D149" s="513"/>
      <c r="E149" s="513"/>
      <c r="F149" s="513"/>
      <c r="G149" s="514"/>
      <c r="H149" s="429"/>
      <c r="I149" s="429"/>
      <c r="J149" s="429"/>
      <c r="L149" s="415"/>
    </row>
    <row r="150" spans="1:12" ht="15.75" thickBot="1">
      <c r="A150" s="416" t="s">
        <v>365</v>
      </c>
      <c r="B150" s="417">
        <f>$B$149*B139</f>
        <v>0.120004800192008</v>
      </c>
      <c r="C150" s="417">
        <f>$B$149*C139</f>
        <v>0.120004800192008</v>
      </c>
      <c r="D150" s="417">
        <f>$B$149*D139</f>
        <v>0.120004800192008</v>
      </c>
      <c r="E150" s="417">
        <f>$B$149*E139</f>
        <v>0.120004800192008</v>
      </c>
      <c r="F150" s="417">
        <f>$B$149*F139</f>
        <v>0.120004800192008</v>
      </c>
      <c r="G150" s="418">
        <f>$B$149*G139</f>
        <v>0.120004800192008</v>
      </c>
      <c r="H150" s="424"/>
      <c r="I150" s="424"/>
      <c r="J150" s="13"/>
      <c r="K150" s="13"/>
      <c r="L150" s="13"/>
    </row>
    <row r="151" spans="1:11" ht="15">
      <c r="A151" s="509"/>
      <c r="B151" s="424"/>
      <c r="C151" s="424"/>
      <c r="D151" s="424"/>
      <c r="E151" s="424"/>
      <c r="F151" s="424"/>
      <c r="G151" s="424"/>
      <c r="H151" s="424"/>
      <c r="I151" s="424"/>
      <c r="J151" s="13"/>
      <c r="K151" s="13"/>
    </row>
    <row r="152" spans="1:11" ht="15">
      <c r="A152" s="424"/>
      <c r="B152" s="424"/>
      <c r="C152" s="424"/>
      <c r="D152" s="424"/>
      <c r="E152" s="424"/>
      <c r="F152" s="424"/>
      <c r="G152" s="424"/>
      <c r="H152" s="13"/>
      <c r="I152" s="13"/>
      <c r="J152" s="13"/>
      <c r="K152" s="13"/>
    </row>
    <row r="153" spans="1:10" ht="15">
      <c r="A153" s="424"/>
      <c r="B153" s="424"/>
      <c r="C153" s="424"/>
      <c r="D153" s="424"/>
      <c r="E153" s="424"/>
      <c r="F153" s="424"/>
      <c r="G153" s="424"/>
      <c r="H153" s="424"/>
      <c r="I153" s="424"/>
      <c r="J153" s="424"/>
    </row>
    <row r="154" spans="1:10" ht="15">
      <c r="A154" s="424"/>
      <c r="B154" s="424"/>
      <c r="C154" s="424"/>
      <c r="D154" s="424"/>
      <c r="E154" s="424"/>
      <c r="F154" s="424"/>
      <c r="G154" s="424"/>
      <c r="H154" s="424"/>
      <c r="I154" s="424"/>
      <c r="J154" s="424"/>
    </row>
    <row r="155" spans="1:10" ht="15">
      <c r="A155" s="424"/>
      <c r="B155" s="424"/>
      <c r="C155" s="424"/>
      <c r="D155" s="424"/>
      <c r="E155" s="424"/>
      <c r="F155" s="424"/>
      <c r="G155" s="424"/>
      <c r="H155" s="424"/>
      <c r="I155" s="424"/>
      <c r="J155" s="424"/>
    </row>
    <row r="156" spans="1:10" ht="15">
      <c r="A156" s="424"/>
      <c r="B156" s="424"/>
      <c r="C156" s="424"/>
      <c r="D156" s="424"/>
      <c r="E156" s="424"/>
      <c r="F156" s="424"/>
      <c r="G156" s="424"/>
      <c r="H156" s="424"/>
      <c r="I156" s="424"/>
      <c r="J156" s="424"/>
    </row>
    <row r="157" spans="1:10" ht="15">
      <c r="A157" s="424"/>
      <c r="B157" s="424"/>
      <c r="C157" s="424"/>
      <c r="D157" s="424"/>
      <c r="E157" s="424"/>
      <c r="F157" s="424"/>
      <c r="G157" s="424"/>
      <c r="H157" s="424"/>
      <c r="I157" s="424"/>
      <c r="J157" s="424"/>
    </row>
    <row r="158" spans="1:10" ht="15">
      <c r="A158" s="424"/>
      <c r="B158" s="424"/>
      <c r="C158" s="424"/>
      <c r="D158" s="424"/>
      <c r="E158" s="424"/>
      <c r="F158" s="424"/>
      <c r="G158" s="424"/>
      <c r="H158" s="424"/>
      <c r="I158" s="424"/>
      <c r="J158" s="424"/>
    </row>
    <row r="159" spans="1:10" ht="15">
      <c r="A159" s="419"/>
      <c r="B159" s="515"/>
      <c r="C159" s="516"/>
      <c r="D159" s="11"/>
      <c r="E159" s="11"/>
      <c r="F159" s="11"/>
      <c r="G159" s="12"/>
      <c r="H159" s="424"/>
      <c r="I159" s="424"/>
      <c r="J159" s="424"/>
    </row>
    <row r="160" spans="1:10" ht="15">
      <c r="A160" s="424"/>
      <c r="B160" s="428"/>
      <c r="C160" s="428"/>
      <c r="D160" s="428"/>
      <c r="E160" s="428"/>
      <c r="F160" s="424"/>
      <c r="G160" s="424"/>
      <c r="H160" s="424"/>
      <c r="I160" s="424"/>
      <c r="J160" s="424"/>
    </row>
    <row r="161" spans="1:10" ht="15">
      <c r="A161" s="424"/>
      <c r="B161" s="424"/>
      <c r="C161" s="424"/>
      <c r="D161" s="424"/>
      <c r="E161" s="424"/>
      <c r="F161" s="424"/>
      <c r="G161" s="424"/>
      <c r="H161" s="424"/>
      <c r="I161" s="424"/>
      <c r="J161" s="424"/>
    </row>
    <row r="162" spans="1:10" ht="15">
      <c r="A162" s="424"/>
      <c r="B162" s="424"/>
      <c r="C162" s="424"/>
      <c r="D162" s="424"/>
      <c r="E162" s="424"/>
      <c r="F162" s="424"/>
      <c r="G162" s="424"/>
      <c r="H162" s="424"/>
      <c r="I162" s="424"/>
      <c r="J162" s="424"/>
    </row>
    <row r="163" spans="1:10" ht="15">
      <c r="A163" s="424"/>
      <c r="B163" s="424"/>
      <c r="C163" s="424"/>
      <c r="D163" s="424"/>
      <c r="E163" s="424"/>
      <c r="F163" s="424"/>
      <c r="G163" s="424"/>
      <c r="H163" s="424"/>
      <c r="I163" s="424"/>
      <c r="J163" s="424"/>
    </row>
    <row r="164" spans="1:10" ht="15">
      <c r="A164" s="424"/>
      <c r="B164" s="424"/>
      <c r="C164" s="424"/>
      <c r="D164" s="424"/>
      <c r="E164" s="424"/>
      <c r="F164" s="424"/>
      <c r="G164" s="424"/>
      <c r="H164" s="424"/>
      <c r="I164" s="424"/>
      <c r="J164" s="424"/>
    </row>
    <row r="165" spans="1:10" ht="15">
      <c r="A165" s="424"/>
      <c r="B165" s="424"/>
      <c r="C165" s="424"/>
      <c r="D165" s="424"/>
      <c r="E165" s="424"/>
      <c r="F165" s="424"/>
      <c r="G165" s="424"/>
      <c r="H165" s="424"/>
      <c r="I165" s="424"/>
      <c r="J165" s="424"/>
    </row>
    <row r="166" spans="1:10" ht="15">
      <c r="A166" s="424"/>
      <c r="B166" s="424"/>
      <c r="C166" s="424"/>
      <c r="D166" s="424"/>
      <c r="E166" s="424"/>
      <c r="F166" s="424"/>
      <c r="G166" s="424"/>
      <c r="H166" s="424"/>
      <c r="I166" s="424"/>
      <c r="J166" s="424"/>
    </row>
    <row r="167" spans="1:10" ht="15">
      <c r="A167" s="424"/>
      <c r="B167" s="424"/>
      <c r="C167" s="424"/>
      <c r="D167" s="424"/>
      <c r="E167" s="424"/>
      <c r="F167" s="424"/>
      <c r="G167" s="424"/>
      <c r="H167" s="424"/>
      <c r="I167" s="424"/>
      <c r="J167" s="424"/>
    </row>
    <row r="168" spans="1:10" ht="15">
      <c r="A168" s="424"/>
      <c r="B168" s="424"/>
      <c r="C168" s="424"/>
      <c r="D168" s="424"/>
      <c r="E168" s="424"/>
      <c r="F168" s="424"/>
      <c r="G168" s="424"/>
      <c r="H168" s="424"/>
      <c r="I168" s="424"/>
      <c r="J168" s="424"/>
    </row>
    <row r="169" spans="1:10" ht="15">
      <c r="A169" s="424"/>
      <c r="B169" s="424"/>
      <c r="C169" s="424"/>
      <c r="D169" s="424"/>
      <c r="E169" s="424"/>
      <c r="F169" s="424"/>
      <c r="G169" s="424"/>
      <c r="H169" s="424"/>
      <c r="I169" s="424"/>
      <c r="J169" s="424"/>
    </row>
    <row r="170" spans="1:10" ht="15">
      <c r="A170" s="424"/>
      <c r="B170" s="424"/>
      <c r="C170" s="424"/>
      <c r="D170" s="424"/>
      <c r="E170" s="424"/>
      <c r="F170" s="424"/>
      <c r="G170" s="424"/>
      <c r="H170" s="424"/>
      <c r="I170" s="424"/>
      <c r="J170" s="424"/>
    </row>
    <row r="171" spans="1:10" ht="15">
      <c r="A171" s="424"/>
      <c r="B171" s="424"/>
      <c r="C171" s="424"/>
      <c r="D171" s="424"/>
      <c r="E171" s="424"/>
      <c r="F171" s="424"/>
      <c r="G171" s="424"/>
      <c r="H171" s="424"/>
      <c r="I171" s="424"/>
      <c r="J171" s="424"/>
    </row>
    <row r="172" spans="1:10" ht="15">
      <c r="A172" s="424"/>
      <c r="B172" s="424"/>
      <c r="C172" s="424"/>
      <c r="D172" s="424"/>
      <c r="E172" s="424"/>
      <c r="F172" s="424"/>
      <c r="G172" s="424"/>
      <c r="H172" s="424"/>
      <c r="J172" s="424"/>
    </row>
  </sheetData>
  <mergeCells count="2">
    <mergeCell ref="A4:H6"/>
    <mergeCell ref="A1:J2"/>
  </mergeCells>
  <printOptions/>
  <pageMargins left="0.7" right="0.7" top="0.75" bottom="0.75" header="0.3" footer="0.3"/>
  <pageSetup horizontalDpi="600" verticalDpi="600" orientation="portrait" scale="45"/>
  <rowBreaks count="1" manualBreakCount="1">
    <brk id="85" max="16383"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5:G48"/>
  <sheetViews>
    <sheetView workbookViewId="0" topLeftCell="A1">
      <selection activeCell="D37" sqref="D37"/>
      <selection activeCell="A1" sqref="A1"/>
    </sheetView>
  </sheetViews>
  <sheetFormatPr defaultColWidth="8.75390625" defaultRowHeight="12.75"/>
  <cols>
    <col min="1" max="1" width="33.25390625" style="0" bestFit="1" customWidth="1"/>
    <col min="2" max="2" width="24.00390625" style="0" bestFit="1" customWidth="1"/>
    <col min="3" max="3" width="18.875" style="0" customWidth="1"/>
    <col min="4" max="4" width="16.75390625" style="0" bestFit="1" customWidth="1"/>
    <col min="5" max="5" width="10.125" style="0" bestFit="1" customWidth="1"/>
    <col min="6" max="6" width="9.25390625" style="0" bestFit="1" customWidth="1"/>
  </cols>
  <sheetData>
    <row r="5" spans="1:6" ht="30">
      <c r="A5" s="16" t="s">
        <v>94</v>
      </c>
      <c r="B5" s="4"/>
      <c r="C5" s="4"/>
      <c r="D5" s="4"/>
      <c r="E5" s="4"/>
      <c r="F5" s="4"/>
    </row>
    <row r="6" spans="1:6" ht="15">
      <c r="A6" s="4"/>
      <c r="B6" s="4"/>
      <c r="C6" s="4"/>
      <c r="D6" s="4"/>
      <c r="E6" s="4"/>
      <c r="F6" s="4"/>
    </row>
    <row r="7" spans="1:6" ht="15">
      <c r="A7" s="4"/>
      <c r="B7" s="4"/>
      <c r="C7" s="4"/>
      <c r="D7" s="4"/>
      <c r="E7" s="4"/>
      <c r="F7" s="4"/>
    </row>
    <row r="8" spans="1:6" ht="24.75">
      <c r="A8" s="15" t="s">
        <v>95</v>
      </c>
      <c r="B8" s="14"/>
      <c r="C8" s="14"/>
      <c r="D8" s="14"/>
      <c r="E8" s="14"/>
      <c r="F8" s="14"/>
    </row>
    <row r="9" spans="1:6" ht="15.75" thickBot="1">
      <c r="A9" s="4"/>
      <c r="B9" s="4"/>
      <c r="C9" s="4"/>
      <c r="D9" s="4"/>
      <c r="E9" s="14"/>
      <c r="F9" s="4"/>
    </row>
    <row r="10" spans="1:7" ht="15">
      <c r="A10" s="42" t="s">
        <v>285</v>
      </c>
      <c r="B10" s="10" t="s">
        <v>136</v>
      </c>
      <c r="C10" s="10" t="s">
        <v>137</v>
      </c>
      <c r="D10" s="10" t="s">
        <v>138</v>
      </c>
      <c r="E10" s="10" t="s">
        <v>139</v>
      </c>
      <c r="F10" s="10" t="s">
        <v>140</v>
      </c>
      <c r="G10" s="10" t="s">
        <v>141</v>
      </c>
    </row>
    <row r="11" spans="1:7" ht="15">
      <c r="A11" s="43" t="s">
        <v>277</v>
      </c>
      <c r="B11" s="45">
        <f>Calculations!B36</f>
        <v>3</v>
      </c>
      <c r="C11" s="45">
        <f>Calculations!C36</f>
        <v>3</v>
      </c>
      <c r="D11" s="45">
        <f>Calculations!D36</f>
        <v>3</v>
      </c>
      <c r="E11" s="45">
        <f>Calculations!E36</f>
        <v>3</v>
      </c>
      <c r="F11" s="45">
        <f>Calculations!F36</f>
        <v>3</v>
      </c>
      <c r="G11" s="45">
        <f>Calculations!G36</f>
        <v>3</v>
      </c>
    </row>
    <row r="12" spans="1:7" ht="15">
      <c r="A12" s="44" t="s">
        <v>278</v>
      </c>
      <c r="B12" s="46">
        <f>Calculations!B37</f>
        <v>312.5</v>
      </c>
      <c r="C12" s="46">
        <f>Calculations!C37</f>
        <v>312.5</v>
      </c>
      <c r="D12" s="46">
        <f>Calculations!D37</f>
        <v>312.5</v>
      </c>
      <c r="E12" s="46">
        <f>Calculations!E37</f>
        <v>312.5</v>
      </c>
      <c r="F12" s="46">
        <f>Calculations!F37</f>
        <v>312.5</v>
      </c>
      <c r="G12" s="46">
        <f>Calculations!G37</f>
        <v>312.5</v>
      </c>
    </row>
    <row r="13" spans="1:7" ht="15">
      <c r="A13" s="44" t="s">
        <v>279</v>
      </c>
      <c r="B13" s="46">
        <f>Calculations!B38</f>
        <v>280</v>
      </c>
      <c r="C13" s="46">
        <f>Calculations!C38</f>
        <v>280</v>
      </c>
      <c r="D13" s="46">
        <f>Calculations!D38</f>
        <v>280</v>
      </c>
      <c r="E13" s="46">
        <f>Calculations!E38</f>
        <v>280</v>
      </c>
      <c r="F13" s="46">
        <f>Calculations!F38</f>
        <v>280</v>
      </c>
      <c r="G13" s="46">
        <f>Calculations!G38</f>
        <v>280</v>
      </c>
    </row>
    <row r="14" spans="1:7" ht="15">
      <c r="A14" s="44" t="s">
        <v>280</v>
      </c>
      <c r="B14" s="46">
        <f>Calculations!B39</f>
        <v>144</v>
      </c>
      <c r="C14" s="46">
        <f>Calculations!C39</f>
        <v>144</v>
      </c>
      <c r="D14" s="46">
        <f>Calculations!D39</f>
        <v>144</v>
      </c>
      <c r="E14" s="46">
        <f>Calculations!E39</f>
        <v>144</v>
      </c>
      <c r="F14" s="46">
        <f>Calculations!F39</f>
        <v>144</v>
      </c>
      <c r="G14" s="46">
        <f>Calculations!G39</f>
        <v>144</v>
      </c>
    </row>
    <row r="15" spans="1:7" ht="15">
      <c r="A15" s="44" t="s">
        <v>281</v>
      </c>
      <c r="B15" s="46">
        <f>Calculations!B40</f>
        <v>78</v>
      </c>
      <c r="C15" s="46">
        <f>Calculations!C40</f>
        <v>78</v>
      </c>
      <c r="D15" s="46">
        <f>Calculations!D40</f>
        <v>78</v>
      </c>
      <c r="E15" s="46">
        <f>Calculations!E40</f>
        <v>78</v>
      </c>
      <c r="F15" s="46">
        <f>Calculations!F40</f>
        <v>78</v>
      </c>
      <c r="G15" s="46">
        <f>Calculations!G40</f>
        <v>78</v>
      </c>
    </row>
    <row r="16" spans="1:7" ht="15.75" thickBot="1">
      <c r="A16" s="44" t="s">
        <v>282</v>
      </c>
      <c r="B16" s="46">
        <f>Calculations!B41</f>
        <v>160</v>
      </c>
      <c r="C16" s="46">
        <f>Calculations!C41</f>
        <v>160</v>
      </c>
      <c r="D16" s="46">
        <f>Calculations!D41</f>
        <v>160</v>
      </c>
      <c r="E16" s="46">
        <f>Calculations!E41</f>
        <v>160</v>
      </c>
      <c r="F16" s="46">
        <f>Calculations!F41</f>
        <v>160</v>
      </c>
      <c r="G16" s="46">
        <f>Calculations!G41</f>
        <v>160</v>
      </c>
    </row>
    <row r="17" spans="1:7" ht="15">
      <c r="A17" s="54" t="s">
        <v>286</v>
      </c>
      <c r="B17" s="51">
        <f>Calculations!B42</f>
        <v>977.5</v>
      </c>
      <c r="C17" s="47">
        <f>Calculations!C42</f>
        <v>977.5</v>
      </c>
      <c r="D17" s="47">
        <f>Calculations!D42</f>
        <v>977.5</v>
      </c>
      <c r="E17" s="47">
        <f>Calculations!E42</f>
        <v>977.5</v>
      </c>
      <c r="F17" s="48">
        <f>Calculations!F42</f>
        <v>977.5</v>
      </c>
      <c r="G17" s="48">
        <f>Calculations!G42</f>
        <v>977.5</v>
      </c>
    </row>
    <row r="18" spans="1:7" ht="15">
      <c r="A18" s="55" t="s">
        <v>283</v>
      </c>
      <c r="B18" s="52">
        <f>Calculations!B52</f>
        <v>16</v>
      </c>
      <c r="C18" s="52">
        <f>Calculations!C52</f>
        <v>16</v>
      </c>
      <c r="D18" s="52">
        <f>Calculations!D52</f>
        <v>16</v>
      </c>
      <c r="E18" s="52">
        <f>Calculations!E52</f>
        <v>16</v>
      </c>
      <c r="F18" s="52">
        <f>Calculations!F52</f>
        <v>16</v>
      </c>
      <c r="G18" s="52">
        <f>Calculations!G52</f>
        <v>16</v>
      </c>
    </row>
    <row r="19" spans="1:7" ht="15.75" thickBot="1">
      <c r="A19" s="56" t="s">
        <v>284</v>
      </c>
      <c r="B19" s="52">
        <f>Calculations!B73</f>
        <v>154.99999999999997</v>
      </c>
      <c r="C19" s="52">
        <f>Calculations!C73</f>
        <v>154.99999999999997</v>
      </c>
      <c r="D19" s="52">
        <f>Calculations!D73</f>
        <v>154.99999999999997</v>
      </c>
      <c r="E19" s="52">
        <f>Calculations!E73</f>
        <v>154.99999999999997</v>
      </c>
      <c r="F19" s="52">
        <f>Calculations!F73</f>
        <v>154.99999999999997</v>
      </c>
      <c r="G19" s="52">
        <f>Calculations!G73</f>
        <v>154.99999999999997</v>
      </c>
    </row>
    <row r="20" spans="1:7" ht="15.75" thickBot="1">
      <c r="A20" s="4" t="s">
        <v>287</v>
      </c>
      <c r="B20" s="53">
        <f>SUM(B17:B19)</f>
        <v>1148.5</v>
      </c>
      <c r="C20" s="49">
        <f>SUM(C17:C19)</f>
        <v>1148.5</v>
      </c>
      <c r="D20" s="49">
        <f>SUM(D17:D19)</f>
        <v>1148.5</v>
      </c>
      <c r="E20" s="49">
        <f>SUM(E17:E19)</f>
        <v>1148.5</v>
      </c>
      <c r="F20" s="50">
        <f>SUM(F17:F19)</f>
        <v>1148.5</v>
      </c>
      <c r="G20" s="50">
        <f>SUM(G17:G19)</f>
        <v>1148.5</v>
      </c>
    </row>
    <row r="21" spans="1:6" ht="15">
      <c r="A21" s="4"/>
      <c r="B21" s="4"/>
      <c r="C21" s="4"/>
      <c r="D21" s="4"/>
      <c r="E21" s="5"/>
      <c r="F21" s="5"/>
    </row>
    <row r="22" spans="1:6" ht="15">
      <c r="A22" s="4"/>
      <c r="B22" s="4"/>
      <c r="C22" s="4"/>
      <c r="D22" s="4"/>
      <c r="E22" s="4"/>
      <c r="F22" s="4"/>
    </row>
    <row r="23" spans="1:6" ht="15">
      <c r="A23" s="4"/>
      <c r="B23" s="4"/>
      <c r="C23" s="4"/>
      <c r="D23" s="4"/>
      <c r="E23" s="4"/>
      <c r="F23" s="4"/>
    </row>
    <row r="24" spans="1:6" ht="24.75">
      <c r="A24" s="57" t="s">
        <v>96</v>
      </c>
      <c r="B24" s="41"/>
      <c r="C24" s="7"/>
      <c r="D24" s="7"/>
      <c r="E24" s="4"/>
      <c r="F24" s="4"/>
    </row>
    <row r="25" spans="1:6" ht="15.75" thickBot="1">
      <c r="A25" s="41"/>
      <c r="B25" s="41"/>
      <c r="C25" s="7"/>
      <c r="D25" s="7"/>
      <c r="E25" s="4"/>
      <c r="F25" s="4"/>
    </row>
    <row r="26" spans="1:6" ht="15.75" thickBot="1">
      <c r="A26" s="58" t="s">
        <v>131</v>
      </c>
      <c r="B26" s="59" t="s">
        <v>129</v>
      </c>
      <c r="C26" s="7"/>
      <c r="D26" s="7"/>
      <c r="E26" s="4"/>
      <c r="F26" s="4"/>
    </row>
    <row r="27" spans="1:6" ht="15">
      <c r="A27" s="60" t="s">
        <v>102</v>
      </c>
      <c r="B27" s="61">
        <f>Calculations!B85</f>
        <v>0</v>
      </c>
      <c r="C27" s="7"/>
      <c r="D27" s="7"/>
      <c r="E27" s="4"/>
      <c r="F27" s="4"/>
    </row>
    <row r="28" spans="1:6" ht="15">
      <c r="A28" s="60" t="s">
        <v>208</v>
      </c>
      <c r="B28" s="61">
        <f>Calculations!B103</f>
        <v>6.25</v>
      </c>
      <c r="C28" s="7"/>
      <c r="D28" s="7"/>
      <c r="E28" s="4"/>
      <c r="F28" s="4"/>
    </row>
    <row r="29" spans="1:6" ht="15">
      <c r="A29" s="60" t="s">
        <v>209</v>
      </c>
      <c r="B29" s="61">
        <f>Calculations!B96</f>
        <v>0</v>
      </c>
      <c r="C29" s="7"/>
      <c r="D29" s="7"/>
      <c r="E29" s="4"/>
      <c r="F29" s="4"/>
    </row>
    <row r="30" spans="1:6" ht="15">
      <c r="A30" s="62" t="s">
        <v>210</v>
      </c>
      <c r="B30" s="63">
        <f>Calculations!B90</f>
        <v>350</v>
      </c>
      <c r="C30" s="7"/>
      <c r="D30" s="7"/>
      <c r="E30" s="4"/>
      <c r="F30" s="4"/>
    </row>
    <row r="31" spans="1:6" ht="15">
      <c r="A31" s="41"/>
      <c r="B31" s="41"/>
      <c r="C31" s="7"/>
      <c r="D31" s="7"/>
      <c r="E31" s="4"/>
      <c r="F31" s="4"/>
    </row>
    <row r="32" spans="1:6" ht="15">
      <c r="A32" s="7"/>
      <c r="B32" s="7"/>
      <c r="C32" s="7"/>
      <c r="D32" s="7"/>
      <c r="E32" s="4"/>
      <c r="F32" s="4"/>
    </row>
    <row r="33" spans="1:6" ht="15">
      <c r="A33" s="7"/>
      <c r="B33" s="7"/>
      <c r="C33" s="7"/>
      <c r="D33" s="7"/>
      <c r="E33" s="4"/>
      <c r="F33" s="4"/>
    </row>
    <row r="34" spans="1:6" ht="15">
      <c r="A34" s="7"/>
      <c r="B34" s="7"/>
      <c r="C34" s="7"/>
      <c r="D34" s="7"/>
      <c r="E34" s="4"/>
      <c r="F34" s="4"/>
    </row>
    <row r="35" spans="1:6" ht="15">
      <c r="A35" s="7"/>
      <c r="B35" s="7"/>
      <c r="C35" s="7"/>
      <c r="D35" s="7"/>
      <c r="E35" s="4"/>
      <c r="F35" s="4"/>
    </row>
    <row r="36" spans="1:6" ht="15">
      <c r="A36" s="7"/>
      <c r="B36" s="7"/>
      <c r="C36" s="7"/>
      <c r="D36" s="7"/>
      <c r="E36" s="4"/>
      <c r="F36" s="4"/>
    </row>
    <row r="37" spans="1:6" ht="24.75">
      <c r="A37" s="18" t="s">
        <v>162</v>
      </c>
      <c r="B37" s="7"/>
      <c r="C37" s="7"/>
      <c r="D37" s="7"/>
      <c r="E37" s="4"/>
      <c r="F37" s="4"/>
    </row>
    <row r="38" spans="1:6" ht="15.75" thickBot="1">
      <c r="A38" s="4"/>
      <c r="B38" s="4"/>
      <c r="C38" s="4"/>
      <c r="D38" s="4"/>
      <c r="E38" s="4"/>
      <c r="F38" s="4"/>
    </row>
    <row r="39" spans="1:6" ht="15.75" thickBot="1">
      <c r="A39" s="27" t="s">
        <v>130</v>
      </c>
      <c r="B39" s="28" t="s">
        <v>129</v>
      </c>
      <c r="C39" s="4"/>
      <c r="D39" s="4"/>
      <c r="E39" s="4"/>
      <c r="F39" s="4"/>
    </row>
    <row r="40" spans="1:6" ht="15">
      <c r="A40" s="24" t="s">
        <v>163</v>
      </c>
      <c r="B40" s="21">
        <f>Calculations!B127</f>
        <v>34.0333812</v>
      </c>
      <c r="C40" s="4"/>
      <c r="D40" s="4"/>
      <c r="E40" s="4"/>
      <c r="F40" s="4"/>
    </row>
    <row r="41" spans="1:6" ht="15">
      <c r="A41" s="24" t="s">
        <v>164</v>
      </c>
      <c r="B41" s="21">
        <f>Calculations!B136</f>
        <v>11.5814184736068</v>
      </c>
      <c r="C41" s="4"/>
      <c r="D41" s="4"/>
      <c r="E41" s="4"/>
      <c r="F41" s="4"/>
    </row>
    <row r="42" spans="1:6" ht="15">
      <c r="A42" s="24" t="s">
        <v>166</v>
      </c>
      <c r="B42" s="21">
        <f>Calculations!B144</f>
        <v>14.132042666666665</v>
      </c>
      <c r="C42" s="4"/>
      <c r="D42" s="4"/>
      <c r="E42" s="4"/>
      <c r="F42" s="4"/>
    </row>
    <row r="43" spans="1:6" ht="15">
      <c r="A43" s="24" t="s">
        <v>165</v>
      </c>
      <c r="B43" s="22"/>
      <c r="C43" s="4"/>
      <c r="D43" s="4"/>
      <c r="E43" s="4"/>
      <c r="F43" s="4"/>
    </row>
    <row r="44" spans="1:6" ht="15">
      <c r="A44" s="25" t="s">
        <v>128</v>
      </c>
      <c r="B44" s="21">
        <f>SUM(B40:B42)-B43</f>
        <v>59.74684234027346</v>
      </c>
      <c r="C44" s="4"/>
      <c r="D44" s="4"/>
      <c r="E44" s="4"/>
      <c r="F44" s="4"/>
    </row>
    <row r="45" spans="1:6" ht="15">
      <c r="A45" s="26" t="s">
        <v>207</v>
      </c>
      <c r="B45" s="23">
        <f>Calculations!B150</f>
        <v>0.120004800192008</v>
      </c>
      <c r="C45" s="4"/>
      <c r="D45" s="4"/>
      <c r="E45" s="4"/>
      <c r="F45" s="4"/>
    </row>
    <row r="46" spans="1:6" ht="15">
      <c r="A46" s="4"/>
      <c r="B46" s="4"/>
      <c r="C46" s="4"/>
      <c r="D46" s="4"/>
      <c r="E46" s="4"/>
      <c r="F46" s="4"/>
    </row>
    <row r="47" spans="1:6" ht="15">
      <c r="A47" s="4"/>
      <c r="B47" s="4"/>
      <c r="C47" s="4"/>
      <c r="D47" s="4"/>
      <c r="E47" s="4"/>
      <c r="F47" s="4"/>
    </row>
    <row r="48" spans="1:6" ht="15">
      <c r="A48" s="4"/>
      <c r="B48" s="4"/>
      <c r="C48" s="4"/>
      <c r="D48" s="4"/>
      <c r="E48" s="4"/>
      <c r="F48" s="4"/>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86"/>
  <sheetViews>
    <sheetView workbookViewId="0" topLeftCell="A1">
      <selection activeCell="L6" sqref="L6"/>
      <selection activeCell="A1" sqref="A1"/>
    </sheetView>
  </sheetViews>
  <sheetFormatPr defaultColWidth="11.00390625" defaultRowHeight="12.75"/>
  <sheetData>
    <row r="1" spans="1:14" ht="12.75">
      <c r="A1" s="160" t="s">
        <v>19</v>
      </c>
      <c r="B1" s="161"/>
      <c r="C1" s="161"/>
      <c r="D1" s="161"/>
      <c r="E1" s="161"/>
      <c r="F1" s="161"/>
      <c r="G1" s="161"/>
      <c r="H1" s="161"/>
      <c r="I1" s="161"/>
      <c r="J1" s="161"/>
      <c r="K1" s="161"/>
      <c r="L1" s="161"/>
      <c r="M1" s="161"/>
      <c r="N1" s="161"/>
    </row>
    <row r="2" spans="1:14" ht="12.75">
      <c r="A2" s="161"/>
      <c r="B2" s="161"/>
      <c r="C2" s="161"/>
      <c r="D2" s="161"/>
      <c r="E2" s="161"/>
      <c r="F2" s="161"/>
      <c r="G2" s="161"/>
      <c r="H2" s="161"/>
      <c r="I2" s="161"/>
      <c r="J2" s="161"/>
      <c r="K2" s="161"/>
      <c r="L2" s="161"/>
      <c r="M2" s="161"/>
      <c r="N2" s="161"/>
    </row>
    <row r="3" spans="1:14" ht="12.75">
      <c r="A3" s="194"/>
      <c r="B3" s="194"/>
      <c r="C3" s="194"/>
      <c r="D3" s="194"/>
      <c r="E3" s="194"/>
      <c r="F3" s="194"/>
      <c r="G3" s="194"/>
      <c r="H3" s="194"/>
      <c r="I3" s="194"/>
      <c r="J3" s="194"/>
      <c r="K3" s="194"/>
      <c r="L3" s="194"/>
      <c r="M3" s="194"/>
      <c r="N3" s="194"/>
    </row>
    <row r="4" spans="1:16" ht="12.75">
      <c r="A4" s="3"/>
      <c r="B4" s="3"/>
      <c r="C4" s="3"/>
      <c r="D4" s="3"/>
      <c r="E4" s="3"/>
      <c r="F4" s="3"/>
      <c r="G4" s="3"/>
      <c r="H4" s="3"/>
      <c r="I4" s="3"/>
      <c r="J4" s="3"/>
      <c r="K4" s="3"/>
      <c r="L4" s="3"/>
      <c r="M4" s="3"/>
      <c r="N4" s="3"/>
      <c r="O4" s="3"/>
      <c r="P4" s="3"/>
    </row>
    <row r="5" spans="1:16" ht="15">
      <c r="A5" s="190" t="s">
        <v>6</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mergeCells count="1">
    <mergeCell ref="A1:N3"/>
  </mergeCells>
  <printOptions/>
  <pageMargins left="0.75" right="0.75" top="1" bottom="1" header="0.5" footer="0.5"/>
  <pageSetup orientation="portrait" paperSize="9"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0"/>
  <sheetViews>
    <sheetView workbookViewId="0" topLeftCell="A1">
      <selection activeCell="H8" sqref="H8"/>
      <selection activeCell="A1" sqref="A1"/>
    </sheetView>
  </sheetViews>
  <sheetFormatPr defaultColWidth="10.75390625" defaultRowHeight="12.75"/>
  <cols>
    <col min="1" max="3" width="10.75390625" style="69" customWidth="1"/>
    <col min="4" max="4" width="13.00390625" style="69" customWidth="1"/>
    <col min="5" max="10" width="10.75390625" style="69" customWidth="1"/>
    <col min="11" max="12" width="10.75390625" style="84" customWidth="1"/>
    <col min="13" max="16384" width="10.75390625" style="69" customWidth="1"/>
  </cols>
  <sheetData>
    <row r="1" spans="1:14" ht="12.75">
      <c r="A1" s="160" t="s">
        <v>5</v>
      </c>
      <c r="B1" s="161"/>
      <c r="C1" s="161"/>
      <c r="D1" s="161"/>
      <c r="E1" s="161"/>
      <c r="F1" s="161"/>
      <c r="G1" s="161"/>
      <c r="H1" s="161"/>
      <c r="I1" s="161"/>
      <c r="J1" s="161"/>
      <c r="K1" s="161"/>
      <c r="L1" s="161"/>
      <c r="M1" s="161"/>
      <c r="N1" s="161"/>
    </row>
    <row r="2" spans="1:14" ht="12.75">
      <c r="A2" s="161"/>
      <c r="B2" s="161"/>
      <c r="C2" s="161"/>
      <c r="D2" s="161"/>
      <c r="E2" s="161"/>
      <c r="F2" s="161"/>
      <c r="G2" s="161"/>
      <c r="H2" s="161"/>
      <c r="I2" s="161"/>
      <c r="J2" s="161"/>
      <c r="K2" s="161"/>
      <c r="L2" s="161"/>
      <c r="M2" s="161"/>
      <c r="N2" s="161"/>
    </row>
    <row r="3" spans="1:14" ht="12.75">
      <c r="A3" s="194"/>
      <c r="B3" s="194"/>
      <c r="C3" s="194"/>
      <c r="D3" s="194"/>
      <c r="E3" s="194"/>
      <c r="F3" s="194"/>
      <c r="G3" s="194"/>
      <c r="H3" s="194"/>
      <c r="I3" s="194"/>
      <c r="J3" s="194"/>
      <c r="K3" s="194"/>
      <c r="L3" s="194"/>
      <c r="M3" s="194"/>
      <c r="N3" s="194"/>
    </row>
    <row r="4" spans="1:14" ht="15.75">
      <c r="A4" s="166" t="s">
        <v>227</v>
      </c>
      <c r="B4" s="167"/>
      <c r="C4" s="68"/>
      <c r="D4" s="68"/>
      <c r="E4" s="68"/>
      <c r="F4" s="68"/>
      <c r="G4" s="68"/>
      <c r="H4" s="68"/>
      <c r="I4" s="68"/>
      <c r="J4" s="84"/>
      <c r="M4" s="84"/>
      <c r="N4" s="84"/>
    </row>
    <row r="5" spans="1:14" ht="12.75">
      <c r="A5" s="68"/>
      <c r="B5" s="68"/>
      <c r="C5" s="68"/>
      <c r="D5" s="68"/>
      <c r="E5" s="68"/>
      <c r="F5" s="68"/>
      <c r="G5" s="68"/>
      <c r="H5" s="68"/>
      <c r="I5" s="68"/>
      <c r="J5" s="84"/>
      <c r="M5" s="84"/>
      <c r="N5" s="84"/>
    </row>
    <row r="6" spans="1:14" ht="15">
      <c r="A6" s="170" t="s">
        <v>167</v>
      </c>
      <c r="B6" s="169"/>
      <c r="C6" s="169"/>
      <c r="D6" s="169"/>
      <c r="E6" s="169"/>
      <c r="F6" s="169"/>
      <c r="G6" s="169"/>
      <c r="H6" s="68"/>
      <c r="I6" s="68"/>
      <c r="J6" s="84"/>
      <c r="M6" s="84"/>
      <c r="N6" s="84"/>
    </row>
    <row r="7" spans="1:14" ht="15">
      <c r="A7" s="168" t="s">
        <v>168</v>
      </c>
      <c r="B7" s="169"/>
      <c r="C7" s="169"/>
      <c r="D7" s="169"/>
      <c r="E7" s="169"/>
      <c r="F7" s="169"/>
      <c r="G7" s="169"/>
      <c r="H7" s="169"/>
      <c r="I7" s="68"/>
      <c r="J7" s="84"/>
      <c r="M7" s="84"/>
      <c r="N7" s="84"/>
    </row>
    <row r="8" spans="1:14" ht="15">
      <c r="A8" s="70" t="s">
        <v>228</v>
      </c>
      <c r="B8" s="71"/>
      <c r="C8" s="71"/>
      <c r="D8" s="71"/>
      <c r="E8" s="71"/>
      <c r="F8" s="71"/>
      <c r="G8" s="71"/>
      <c r="H8" s="71"/>
      <c r="I8" s="68"/>
      <c r="J8" s="84"/>
      <c r="M8" s="84"/>
      <c r="N8" s="84"/>
    </row>
    <row r="9" spans="1:14" ht="15">
      <c r="A9" s="70"/>
      <c r="B9" s="71"/>
      <c r="C9" s="71"/>
      <c r="D9" s="71"/>
      <c r="E9" s="71"/>
      <c r="F9" s="71"/>
      <c r="G9" s="71"/>
      <c r="H9" s="71"/>
      <c r="I9" s="68"/>
      <c r="J9" s="84"/>
      <c r="M9" s="84"/>
      <c r="N9" s="84"/>
    </row>
    <row r="10" spans="1:14" ht="15">
      <c r="A10" s="72" t="s">
        <v>147</v>
      </c>
      <c r="B10" s="73"/>
      <c r="C10" s="68"/>
      <c r="D10" s="68"/>
      <c r="E10" s="68"/>
      <c r="F10" s="68"/>
      <c r="G10" s="68"/>
      <c r="H10" s="68"/>
      <c r="I10" s="68"/>
      <c r="J10" s="84"/>
      <c r="M10" s="84"/>
      <c r="N10" s="84"/>
    </row>
    <row r="11" spans="1:14" ht="15">
      <c r="A11" s="171" t="s">
        <v>148</v>
      </c>
      <c r="B11" s="169"/>
      <c r="C11" s="169"/>
      <c r="D11" s="169"/>
      <c r="E11" s="169"/>
      <c r="F11" s="169"/>
      <c r="G11" s="169"/>
      <c r="H11" s="68"/>
      <c r="I11" s="68"/>
      <c r="J11" s="84"/>
      <c r="M11" s="84"/>
      <c r="N11" s="84"/>
    </row>
    <row r="12" spans="1:14" ht="15">
      <c r="A12" s="74" t="s">
        <v>229</v>
      </c>
      <c r="B12" s="73"/>
      <c r="C12" s="68"/>
      <c r="D12" s="68"/>
      <c r="E12" s="68"/>
      <c r="F12" s="68"/>
      <c r="G12" s="68"/>
      <c r="H12" s="68"/>
      <c r="I12" s="68"/>
      <c r="J12" s="84"/>
      <c r="M12" s="84"/>
      <c r="N12" s="84"/>
    </row>
    <row r="13" spans="1:14" ht="12.75">
      <c r="A13" s="68"/>
      <c r="B13" s="68"/>
      <c r="C13" s="68"/>
      <c r="D13" s="68"/>
      <c r="E13" s="68"/>
      <c r="F13" s="68"/>
      <c r="G13" s="68"/>
      <c r="H13" s="68"/>
      <c r="I13" s="68"/>
      <c r="J13" s="84"/>
      <c r="M13" s="84"/>
      <c r="N13" s="84"/>
    </row>
    <row r="14" spans="1:14" ht="12.75">
      <c r="A14" s="68"/>
      <c r="B14" s="68"/>
      <c r="C14" s="68"/>
      <c r="D14" s="68"/>
      <c r="E14" s="68"/>
      <c r="F14" s="68"/>
      <c r="G14" s="68"/>
      <c r="H14" s="68"/>
      <c r="I14" s="68"/>
      <c r="J14" s="84"/>
      <c r="M14" s="84"/>
      <c r="N14" s="84"/>
    </row>
    <row r="15" spans="1:14" ht="15.75">
      <c r="A15" s="75" t="s">
        <v>230</v>
      </c>
      <c r="B15" s="68"/>
      <c r="C15" s="68"/>
      <c r="D15" s="68"/>
      <c r="E15" s="68"/>
      <c r="F15" s="68"/>
      <c r="G15" s="68"/>
      <c r="H15" s="68"/>
      <c r="I15" s="68"/>
      <c r="J15" s="84"/>
      <c r="M15" s="84"/>
      <c r="N15" s="84"/>
    </row>
    <row r="16" spans="1:14" ht="15">
      <c r="A16" s="76"/>
      <c r="B16" s="77"/>
      <c r="C16" s="77"/>
      <c r="D16" s="77"/>
      <c r="E16" s="77"/>
      <c r="F16" s="77"/>
      <c r="G16" s="77"/>
      <c r="H16" s="77"/>
      <c r="I16" s="77"/>
      <c r="J16" s="84"/>
      <c r="M16" s="84"/>
      <c r="N16" s="84"/>
    </row>
    <row r="17" spans="1:14" ht="12.75">
      <c r="A17" s="172" t="s">
        <v>231</v>
      </c>
      <c r="B17" s="172"/>
      <c r="C17" s="172"/>
      <c r="D17" s="172"/>
      <c r="E17" s="172"/>
      <c r="F17" s="172"/>
      <c r="G17" s="172"/>
      <c r="H17" s="172"/>
      <c r="I17" s="172"/>
      <c r="J17" s="84"/>
      <c r="M17" s="84"/>
      <c r="N17" s="84"/>
    </row>
    <row r="18" spans="1:14" ht="18" customHeight="1">
      <c r="A18" s="172"/>
      <c r="B18" s="172"/>
      <c r="C18" s="172"/>
      <c r="D18" s="172"/>
      <c r="E18" s="172"/>
      <c r="F18" s="172"/>
      <c r="G18" s="172"/>
      <c r="H18" s="172"/>
      <c r="I18" s="172"/>
      <c r="J18" s="84"/>
      <c r="M18" s="84"/>
      <c r="N18" s="84"/>
    </row>
    <row r="19" spans="1:14" ht="18" customHeight="1">
      <c r="A19" s="78"/>
      <c r="B19" s="78"/>
      <c r="C19" s="78"/>
      <c r="D19" s="78"/>
      <c r="E19" s="78"/>
      <c r="F19" s="78"/>
      <c r="G19" s="78"/>
      <c r="H19" s="78"/>
      <c r="I19" s="78"/>
      <c r="J19" s="84"/>
      <c r="M19" s="84"/>
      <c r="N19" s="84"/>
    </row>
    <row r="20" spans="1:14" ht="12.75">
      <c r="A20" s="172" t="s">
        <v>232</v>
      </c>
      <c r="B20" s="172"/>
      <c r="C20" s="172"/>
      <c r="D20" s="172"/>
      <c r="E20" s="172"/>
      <c r="F20" s="172"/>
      <c r="G20" s="172"/>
      <c r="H20" s="172"/>
      <c r="I20" s="172"/>
      <c r="J20" s="84"/>
      <c r="M20" s="84"/>
      <c r="N20" s="84"/>
    </row>
    <row r="21" spans="1:14" ht="16.5" customHeight="1">
      <c r="A21" s="172"/>
      <c r="B21" s="172"/>
      <c r="C21" s="172"/>
      <c r="D21" s="172"/>
      <c r="E21" s="172"/>
      <c r="F21" s="172"/>
      <c r="G21" s="172"/>
      <c r="H21" s="172"/>
      <c r="I21" s="172"/>
      <c r="J21" s="84"/>
      <c r="M21" s="84"/>
      <c r="N21" s="84"/>
    </row>
    <row r="22" spans="1:14" ht="15">
      <c r="A22" s="76"/>
      <c r="B22" s="79" t="s">
        <v>104</v>
      </c>
      <c r="C22" s="79" t="s">
        <v>105</v>
      </c>
      <c r="D22" s="79" t="s">
        <v>106</v>
      </c>
      <c r="E22" s="79" t="s">
        <v>107</v>
      </c>
      <c r="F22" s="79"/>
      <c r="G22" s="79"/>
      <c r="H22" s="77"/>
      <c r="I22" s="77"/>
      <c r="J22" s="84"/>
      <c r="M22" s="84"/>
      <c r="N22" s="84"/>
    </row>
    <row r="23" spans="1:14" ht="15">
      <c r="A23" s="76"/>
      <c r="B23" s="79">
        <v>5</v>
      </c>
      <c r="C23" s="79">
        <v>44.99</v>
      </c>
      <c r="D23" s="79">
        <v>10</v>
      </c>
      <c r="E23" s="79" t="s">
        <v>108</v>
      </c>
      <c r="F23" s="79"/>
      <c r="G23" s="79"/>
      <c r="H23" s="77"/>
      <c r="I23" s="77"/>
      <c r="J23" s="84"/>
      <c r="M23" s="84"/>
      <c r="N23" s="84"/>
    </row>
    <row r="24" spans="1:14" ht="15">
      <c r="A24" s="77"/>
      <c r="B24" s="79">
        <v>10</v>
      </c>
      <c r="C24" s="79">
        <v>79.99</v>
      </c>
      <c r="D24" s="79">
        <v>10</v>
      </c>
      <c r="E24" s="79" t="s">
        <v>109</v>
      </c>
      <c r="F24" s="79"/>
      <c r="G24" s="79"/>
      <c r="H24" s="77"/>
      <c r="I24" s="77"/>
      <c r="J24" s="84"/>
      <c r="M24" s="84"/>
      <c r="N24" s="84"/>
    </row>
    <row r="25" spans="1:14" ht="15">
      <c r="A25" s="77"/>
      <c r="B25" s="79">
        <v>25</v>
      </c>
      <c r="C25" s="79">
        <v>184.99</v>
      </c>
      <c r="D25" s="79">
        <v>10</v>
      </c>
      <c r="E25" s="79" t="s">
        <v>110</v>
      </c>
      <c r="F25" s="79"/>
      <c r="G25" s="79"/>
      <c r="H25" s="77"/>
      <c r="I25" s="77"/>
      <c r="J25" s="84"/>
      <c r="M25" s="84"/>
      <c r="N25" s="84"/>
    </row>
    <row r="26" spans="1:14" ht="15">
      <c r="A26" s="77"/>
      <c r="B26" s="79">
        <v>50</v>
      </c>
      <c r="C26" s="79">
        <v>359.99</v>
      </c>
      <c r="D26" s="79">
        <v>10</v>
      </c>
      <c r="E26" s="79" t="s">
        <v>111</v>
      </c>
      <c r="F26" s="79"/>
      <c r="G26" s="79"/>
      <c r="H26" s="77"/>
      <c r="I26" s="77"/>
      <c r="J26" s="84"/>
      <c r="M26" s="84"/>
      <c r="N26" s="84"/>
    </row>
    <row r="27" spans="1:14" ht="15">
      <c r="A27" s="77"/>
      <c r="B27" s="79">
        <v>100</v>
      </c>
      <c r="C27" s="79">
        <v>649.99</v>
      </c>
      <c r="D27" s="79">
        <v>10</v>
      </c>
      <c r="E27" s="79" t="s">
        <v>112</v>
      </c>
      <c r="F27" s="79"/>
      <c r="G27" s="79"/>
      <c r="H27" s="77"/>
      <c r="I27" s="77"/>
      <c r="J27" s="84"/>
      <c r="M27" s="84"/>
      <c r="N27" s="84"/>
    </row>
    <row r="28" spans="1:14" ht="15">
      <c r="A28" s="77"/>
      <c r="B28" s="77"/>
      <c r="C28" s="77"/>
      <c r="D28" s="77"/>
      <c r="E28" s="77"/>
      <c r="F28" s="77"/>
      <c r="G28" s="77"/>
      <c r="H28" s="77"/>
      <c r="I28" s="77"/>
      <c r="J28" s="84"/>
      <c r="M28" s="84"/>
      <c r="N28" s="84"/>
    </row>
    <row r="29" spans="1:14" ht="15">
      <c r="A29" s="77" t="s">
        <v>113</v>
      </c>
      <c r="B29" s="77"/>
      <c r="C29" s="77"/>
      <c r="D29" s="77"/>
      <c r="E29" s="77"/>
      <c r="F29" s="77"/>
      <c r="G29" s="77"/>
      <c r="H29" s="77"/>
      <c r="I29" s="77"/>
      <c r="J29" s="84"/>
      <c r="M29" s="84"/>
      <c r="N29" s="84"/>
    </row>
    <row r="30" spans="1:14" ht="15">
      <c r="A30" s="77"/>
      <c r="B30" s="77" t="s">
        <v>114</v>
      </c>
      <c r="C30" s="77"/>
      <c r="D30" s="77"/>
      <c r="E30" s="77"/>
      <c r="F30" s="77"/>
      <c r="G30" s="77"/>
      <c r="H30" s="77"/>
      <c r="I30" s="77"/>
      <c r="J30" s="84"/>
      <c r="M30" s="84"/>
      <c r="N30" s="84"/>
    </row>
    <row r="31" spans="1:14" ht="15">
      <c r="A31" s="77"/>
      <c r="B31" s="77" t="s">
        <v>115</v>
      </c>
      <c r="C31" s="77"/>
      <c r="D31" s="77"/>
      <c r="E31" s="77"/>
      <c r="F31" s="77"/>
      <c r="G31" s="77"/>
      <c r="H31" s="77"/>
      <c r="I31" s="77"/>
      <c r="J31" s="84"/>
      <c r="M31" s="84"/>
      <c r="N31" s="84"/>
    </row>
    <row r="32" spans="1:14" ht="15">
      <c r="A32" s="77"/>
      <c r="B32" s="77" t="s">
        <v>116</v>
      </c>
      <c r="C32" s="77"/>
      <c r="D32" s="77"/>
      <c r="E32" s="77"/>
      <c r="F32" s="77"/>
      <c r="G32" s="77"/>
      <c r="H32" s="77"/>
      <c r="I32" s="77"/>
      <c r="J32" s="84"/>
      <c r="M32" s="84"/>
      <c r="N32" s="84"/>
    </row>
    <row r="33" spans="1:14" ht="15">
      <c r="A33" s="77"/>
      <c r="B33" s="77" t="s">
        <v>117</v>
      </c>
      <c r="C33" s="77"/>
      <c r="D33" s="77"/>
      <c r="E33" s="77"/>
      <c r="F33" s="77"/>
      <c r="G33" s="77"/>
      <c r="H33" s="77"/>
      <c r="I33" s="77"/>
      <c r="J33" s="84"/>
      <c r="M33" s="84"/>
      <c r="N33" s="84"/>
    </row>
    <row r="34" spans="1:14" ht="15">
      <c r="A34" s="77"/>
      <c r="B34" s="77" t="s">
        <v>118</v>
      </c>
      <c r="C34" s="77"/>
      <c r="D34" s="77"/>
      <c r="E34" s="77"/>
      <c r="F34" s="77"/>
      <c r="G34" s="77"/>
      <c r="H34" s="77"/>
      <c r="I34" s="77"/>
      <c r="J34" s="84"/>
      <c r="M34" s="84"/>
      <c r="N34" s="84"/>
    </row>
    <row r="35" spans="1:14" ht="15">
      <c r="A35" s="77"/>
      <c r="B35" s="77"/>
      <c r="C35" s="77"/>
      <c r="D35" s="77"/>
      <c r="E35" s="77"/>
      <c r="F35" s="77"/>
      <c r="G35" s="77"/>
      <c r="H35" s="77"/>
      <c r="I35" s="77"/>
      <c r="J35" s="84"/>
      <c r="M35" s="84"/>
      <c r="N35" s="84"/>
    </row>
    <row r="36" spans="1:14" ht="12.75">
      <c r="A36" s="172" t="s">
        <v>233</v>
      </c>
      <c r="B36" s="172"/>
      <c r="C36" s="172"/>
      <c r="D36" s="172"/>
      <c r="E36" s="172"/>
      <c r="F36" s="172"/>
      <c r="G36" s="172"/>
      <c r="H36" s="172"/>
      <c r="I36" s="172"/>
      <c r="J36" s="84"/>
      <c r="M36" s="84"/>
      <c r="N36" s="84"/>
    </row>
    <row r="37" spans="1:14" ht="15.75" customHeight="1">
      <c r="A37" s="173"/>
      <c r="B37" s="173"/>
      <c r="C37" s="173"/>
      <c r="D37" s="173"/>
      <c r="E37" s="173"/>
      <c r="F37" s="173"/>
      <c r="G37" s="173"/>
      <c r="H37" s="173"/>
      <c r="I37" s="173"/>
      <c r="J37" s="84"/>
      <c r="M37" s="84"/>
      <c r="N37" s="84"/>
    </row>
    <row r="38" spans="1:14" ht="12.75">
      <c r="A38" s="80"/>
      <c r="B38" s="80"/>
      <c r="C38" s="80"/>
      <c r="D38" s="80"/>
      <c r="E38" s="80"/>
      <c r="F38" s="80"/>
      <c r="G38" s="80"/>
      <c r="H38" s="80"/>
      <c r="I38" s="80"/>
      <c r="J38" s="84"/>
      <c r="M38" s="84"/>
      <c r="N38" s="84"/>
    </row>
    <row r="39" spans="1:14" ht="12.75">
      <c r="A39" s="68"/>
      <c r="B39" s="68"/>
      <c r="C39" s="68"/>
      <c r="D39" s="68"/>
      <c r="E39" s="68"/>
      <c r="F39" s="68"/>
      <c r="G39" s="68"/>
      <c r="H39" s="68"/>
      <c r="I39" s="68"/>
      <c r="J39" s="84"/>
      <c r="M39" s="84"/>
      <c r="N39" s="84"/>
    </row>
    <row r="40" spans="1:14" ht="15.75">
      <c r="A40" s="75" t="s">
        <v>234</v>
      </c>
      <c r="B40" s="68"/>
      <c r="C40" s="68"/>
      <c r="D40" s="68"/>
      <c r="E40" s="68"/>
      <c r="F40" s="68"/>
      <c r="G40" s="68"/>
      <c r="H40" s="68"/>
      <c r="I40" s="68"/>
      <c r="J40" s="84"/>
      <c r="M40" s="84"/>
      <c r="N40" s="84"/>
    </row>
    <row r="41" spans="1:14" ht="12.75">
      <c r="A41" s="68"/>
      <c r="B41" s="68"/>
      <c r="C41" s="68"/>
      <c r="D41" s="68"/>
      <c r="E41" s="68"/>
      <c r="F41" s="68"/>
      <c r="G41" s="68"/>
      <c r="H41" s="68"/>
      <c r="I41" s="68"/>
      <c r="J41" s="84"/>
      <c r="M41" s="84"/>
      <c r="N41" s="84"/>
    </row>
    <row r="42" spans="1:14" ht="15">
      <c r="A42" s="72" t="s">
        <v>235</v>
      </c>
      <c r="B42" s="73"/>
      <c r="C42" s="68"/>
      <c r="D42" s="68"/>
      <c r="E42" s="68"/>
      <c r="F42" s="68"/>
      <c r="G42" s="68"/>
      <c r="H42" s="68"/>
      <c r="I42" s="68"/>
      <c r="J42" s="84"/>
      <c r="M42" s="84"/>
      <c r="N42" s="84"/>
    </row>
    <row r="43" spans="1:14" ht="15">
      <c r="A43" s="155" t="s">
        <v>126</v>
      </c>
      <c r="B43" s="73"/>
      <c r="C43" s="84"/>
      <c r="D43" s="84"/>
      <c r="E43" s="84"/>
      <c r="F43" s="84"/>
      <c r="G43" s="84"/>
      <c r="H43" s="84"/>
      <c r="I43" s="84"/>
      <c r="J43" s="84"/>
      <c r="M43" s="84"/>
      <c r="N43" s="84"/>
    </row>
    <row r="44" spans="1:16" ht="15">
      <c r="A44" s="176" t="s">
        <v>228</v>
      </c>
      <c r="B44" s="169"/>
      <c r="C44" s="169"/>
      <c r="D44" s="169"/>
      <c r="E44" s="169"/>
      <c r="F44" s="169"/>
      <c r="G44" s="169"/>
      <c r="H44" s="169"/>
      <c r="I44" s="169"/>
      <c r="J44" s="84"/>
      <c r="K44" s="157"/>
      <c r="L44" s="157"/>
      <c r="M44" s="158"/>
      <c r="N44" s="158"/>
      <c r="O44" s="1"/>
      <c r="P44" s="1"/>
    </row>
    <row r="45" spans="1:16" ht="15">
      <c r="A45" s="157"/>
      <c r="B45" s="73"/>
      <c r="C45" s="84"/>
      <c r="D45" s="84"/>
      <c r="E45" s="84"/>
      <c r="F45" s="84"/>
      <c r="G45" s="84"/>
      <c r="H45" s="84"/>
      <c r="I45" s="84"/>
      <c r="J45" s="84"/>
      <c r="K45" s="158"/>
      <c r="L45" s="158"/>
      <c r="M45" s="158"/>
      <c r="N45" s="158"/>
      <c r="O45" s="1"/>
      <c r="P45" s="1"/>
    </row>
    <row r="46" spans="1:16" ht="15">
      <c r="A46" s="72" t="s">
        <v>125</v>
      </c>
      <c r="B46" s="73"/>
      <c r="C46" s="84"/>
      <c r="D46" s="84"/>
      <c r="E46" s="84"/>
      <c r="F46" s="84"/>
      <c r="G46" s="84"/>
      <c r="H46" s="84"/>
      <c r="I46" s="84"/>
      <c r="J46" s="84"/>
      <c r="K46" s="158"/>
      <c r="L46" s="158"/>
      <c r="M46" s="158"/>
      <c r="N46" s="158"/>
      <c r="O46" s="1"/>
      <c r="P46" s="1"/>
    </row>
    <row r="47" spans="1:14" ht="15">
      <c r="A47" s="155" t="s">
        <v>160</v>
      </c>
      <c r="B47" s="73"/>
      <c r="C47" s="84"/>
      <c r="D47" s="84"/>
      <c r="E47" s="84"/>
      <c r="F47" s="84"/>
      <c r="G47" s="84"/>
      <c r="H47" s="84"/>
      <c r="I47" s="84"/>
      <c r="J47" s="84"/>
      <c r="M47" s="84"/>
      <c r="N47" s="84"/>
    </row>
    <row r="48" spans="1:14" ht="15">
      <c r="A48" s="175" t="s">
        <v>228</v>
      </c>
      <c r="B48" s="169"/>
      <c r="C48" s="169"/>
      <c r="D48" s="169"/>
      <c r="E48" s="169"/>
      <c r="F48" s="169"/>
      <c r="G48" s="169"/>
      <c r="H48" s="169"/>
      <c r="I48" s="169"/>
      <c r="J48" s="84"/>
      <c r="M48" s="84"/>
      <c r="N48" s="84"/>
    </row>
    <row r="49" spans="1:14" ht="12.75">
      <c r="A49" s="84"/>
      <c r="B49" s="84"/>
      <c r="C49" s="84"/>
      <c r="D49" s="84"/>
      <c r="E49" s="84"/>
      <c r="F49" s="84"/>
      <c r="G49" s="84"/>
      <c r="H49" s="84"/>
      <c r="I49" s="84"/>
      <c r="J49" s="84"/>
      <c r="M49" s="84"/>
      <c r="N49" s="84"/>
    </row>
    <row r="50" spans="1:14" ht="12.75">
      <c r="A50" s="84"/>
      <c r="B50" s="84"/>
      <c r="C50" s="84"/>
      <c r="D50" s="84"/>
      <c r="E50" s="84"/>
      <c r="F50" s="84"/>
      <c r="G50" s="84"/>
      <c r="H50" s="84"/>
      <c r="I50" s="84"/>
      <c r="J50" s="84"/>
      <c r="M50" s="84"/>
      <c r="N50" s="84"/>
    </row>
    <row r="51" spans="1:14" ht="15.75">
      <c r="A51" s="86" t="s">
        <v>257</v>
      </c>
      <c r="B51" s="84"/>
      <c r="C51" s="84"/>
      <c r="D51" s="84"/>
      <c r="E51" s="84"/>
      <c r="F51" s="84"/>
      <c r="G51" s="84"/>
      <c r="H51" s="84"/>
      <c r="I51" s="84"/>
      <c r="J51" s="84"/>
      <c r="M51" s="84"/>
      <c r="N51" s="84"/>
    </row>
    <row r="52" spans="1:14" ht="12.75">
      <c r="A52" s="84"/>
      <c r="B52" s="84"/>
      <c r="C52" s="84"/>
      <c r="D52" s="84"/>
      <c r="E52" s="84"/>
      <c r="F52" s="84"/>
      <c r="G52" s="84"/>
      <c r="H52" s="84"/>
      <c r="I52" s="84"/>
      <c r="J52" s="84"/>
      <c r="M52" s="84"/>
      <c r="N52" s="84"/>
    </row>
    <row r="53" spans="1:14" ht="15">
      <c r="A53" s="89" t="s">
        <v>258</v>
      </c>
      <c r="B53" s="84"/>
      <c r="C53" s="84"/>
      <c r="D53" s="84"/>
      <c r="E53" s="84"/>
      <c r="F53" s="84"/>
      <c r="G53" s="84"/>
      <c r="H53" s="84"/>
      <c r="I53" s="84"/>
      <c r="J53" s="84"/>
      <c r="M53" s="84"/>
      <c r="N53" s="84"/>
    </row>
    <row r="54" spans="1:14" ht="15">
      <c r="A54" s="90" t="s">
        <v>169</v>
      </c>
      <c r="B54" s="84"/>
      <c r="C54" s="84"/>
      <c r="D54" s="84"/>
      <c r="E54" s="84"/>
      <c r="F54" s="84"/>
      <c r="G54" s="84"/>
      <c r="H54" s="84"/>
      <c r="I54" s="84"/>
      <c r="J54" s="84"/>
      <c r="M54" s="84"/>
      <c r="N54" s="84"/>
    </row>
    <row r="55" spans="1:14" ht="15">
      <c r="A55" s="89" t="s">
        <v>170</v>
      </c>
      <c r="B55" s="84"/>
      <c r="C55" s="84"/>
      <c r="D55" s="84"/>
      <c r="E55" s="84"/>
      <c r="F55" s="84"/>
      <c r="G55" s="84"/>
      <c r="H55" s="84"/>
      <c r="I55" s="84"/>
      <c r="J55" s="84"/>
      <c r="M55" s="84"/>
      <c r="N55" s="84"/>
    </row>
    <row r="56" spans="1:14" ht="15">
      <c r="A56" s="89" t="s">
        <v>86</v>
      </c>
      <c r="B56" s="84"/>
      <c r="C56" s="84"/>
      <c r="D56" s="84"/>
      <c r="E56" s="84"/>
      <c r="F56" s="84"/>
      <c r="G56" s="84"/>
      <c r="H56" s="84"/>
      <c r="I56" s="84"/>
      <c r="J56" s="84"/>
      <c r="M56" s="84"/>
      <c r="N56" s="84"/>
    </row>
    <row r="57" spans="1:14" ht="15">
      <c r="A57" s="89"/>
      <c r="B57" s="84"/>
      <c r="C57" s="84"/>
      <c r="D57" s="84"/>
      <c r="E57" s="84"/>
      <c r="F57" s="84"/>
      <c r="G57" s="84"/>
      <c r="H57" s="84"/>
      <c r="I57" s="84"/>
      <c r="J57" s="84"/>
      <c r="M57" s="84"/>
      <c r="N57" s="84"/>
    </row>
    <row r="58" spans="1:14" ht="15">
      <c r="A58" s="90" t="s">
        <v>87</v>
      </c>
      <c r="B58" s="84"/>
      <c r="C58" s="84"/>
      <c r="D58" s="84"/>
      <c r="E58" s="84"/>
      <c r="F58" s="84"/>
      <c r="G58" s="84"/>
      <c r="H58" s="84"/>
      <c r="I58" s="84"/>
      <c r="J58" s="84"/>
      <c r="M58" s="84"/>
      <c r="N58" s="84"/>
    </row>
    <row r="59" spans="1:14" ht="15">
      <c r="A59" s="89" t="s">
        <v>256</v>
      </c>
      <c r="B59" s="84"/>
      <c r="C59" s="84"/>
      <c r="D59" s="84"/>
      <c r="E59" s="84"/>
      <c r="F59" s="84"/>
      <c r="G59" s="84"/>
      <c r="H59" s="84"/>
      <c r="I59" s="84"/>
      <c r="J59" s="84"/>
      <c r="M59" s="84"/>
      <c r="N59" s="84"/>
    </row>
    <row r="60" spans="1:14" ht="15">
      <c r="A60" s="89"/>
      <c r="B60" s="84"/>
      <c r="C60" s="84"/>
      <c r="D60" s="84"/>
      <c r="E60" s="84"/>
      <c r="F60" s="84"/>
      <c r="G60" s="84"/>
      <c r="H60" s="84"/>
      <c r="I60" s="84"/>
      <c r="J60" s="84"/>
      <c r="M60" s="84"/>
      <c r="N60" s="84"/>
    </row>
    <row r="61" spans="1:14" ht="15">
      <c r="A61" s="90" t="s">
        <v>88</v>
      </c>
      <c r="B61" s="84"/>
      <c r="C61" s="84"/>
      <c r="D61" s="84"/>
      <c r="E61" s="84"/>
      <c r="F61" s="84"/>
      <c r="G61" s="84"/>
      <c r="H61" s="84"/>
      <c r="I61" s="84"/>
      <c r="J61" s="84"/>
      <c r="M61" s="84"/>
      <c r="N61" s="84"/>
    </row>
    <row r="62" spans="1:14" ht="15">
      <c r="A62" s="89" t="s">
        <v>89</v>
      </c>
      <c r="B62" s="84"/>
      <c r="C62" s="84"/>
      <c r="D62" s="84"/>
      <c r="E62" s="84"/>
      <c r="F62" s="84"/>
      <c r="G62" s="84"/>
      <c r="H62" s="84"/>
      <c r="I62" s="84"/>
      <c r="J62" s="84"/>
      <c r="M62" s="84"/>
      <c r="N62" s="84"/>
    </row>
    <row r="63" spans="1:14" ht="15">
      <c r="A63" s="89" t="s">
        <v>90</v>
      </c>
      <c r="B63" s="84"/>
      <c r="C63" s="84"/>
      <c r="D63" s="84"/>
      <c r="E63" s="84"/>
      <c r="F63" s="84"/>
      <c r="G63" s="84"/>
      <c r="H63" s="84"/>
      <c r="I63" s="84"/>
      <c r="J63" s="84"/>
      <c r="M63" s="84"/>
      <c r="N63" s="84"/>
    </row>
    <row r="64" spans="1:14" ht="15">
      <c r="A64" s="89"/>
      <c r="B64" s="84"/>
      <c r="C64" s="84"/>
      <c r="D64" s="84"/>
      <c r="E64" s="84"/>
      <c r="F64" s="84"/>
      <c r="G64" s="84"/>
      <c r="H64" s="84"/>
      <c r="I64" s="84"/>
      <c r="J64" s="84"/>
      <c r="M64" s="84"/>
      <c r="N64" s="84"/>
    </row>
    <row r="65" spans="1:14" ht="15">
      <c r="A65" s="89"/>
      <c r="B65" s="84"/>
      <c r="C65" s="84"/>
      <c r="D65" s="84"/>
      <c r="E65" s="84"/>
      <c r="F65" s="84"/>
      <c r="G65" s="84"/>
      <c r="H65" s="84"/>
      <c r="I65" s="84"/>
      <c r="J65" s="84"/>
      <c r="M65" s="84"/>
      <c r="N65" s="84"/>
    </row>
    <row r="66" spans="1:14" ht="15.75">
      <c r="A66" s="86" t="s">
        <v>236</v>
      </c>
      <c r="B66" s="84"/>
      <c r="C66" s="84"/>
      <c r="D66" s="84"/>
      <c r="E66" s="84"/>
      <c r="F66" s="84"/>
      <c r="G66" s="84"/>
      <c r="H66" s="84"/>
      <c r="I66" s="84"/>
      <c r="J66" s="84"/>
      <c r="M66" s="84"/>
      <c r="N66" s="84"/>
    </row>
    <row r="67" spans="1:15" ht="15">
      <c r="A67" s="87"/>
      <c r="B67" s="87"/>
      <c r="C67" s="87"/>
      <c r="D67" s="87"/>
      <c r="E67" s="87"/>
      <c r="F67" s="87"/>
      <c r="G67" s="87"/>
      <c r="H67" s="87"/>
      <c r="I67" s="87"/>
      <c r="J67" s="84"/>
      <c r="M67" s="89"/>
      <c r="N67" s="89"/>
      <c r="O67" s="88"/>
    </row>
    <row r="68" spans="1:15" ht="15">
      <c r="A68" s="87" t="s">
        <v>237</v>
      </c>
      <c r="B68" s="157"/>
      <c r="C68" s="87"/>
      <c r="D68" s="87"/>
      <c r="E68" s="87"/>
      <c r="F68" s="87"/>
      <c r="G68" s="87"/>
      <c r="H68" s="87"/>
      <c r="I68" s="87"/>
      <c r="J68" s="84"/>
      <c r="M68" s="89"/>
      <c r="N68" s="89"/>
      <c r="O68" s="88"/>
    </row>
    <row r="69" spans="1:15" ht="15">
      <c r="A69" s="171" t="s">
        <v>124</v>
      </c>
      <c r="B69" s="174"/>
      <c r="C69" s="174"/>
      <c r="D69" s="174"/>
      <c r="E69" s="174"/>
      <c r="F69" s="174"/>
      <c r="G69" s="174"/>
      <c r="H69" s="174"/>
      <c r="I69" s="174"/>
      <c r="J69" s="84"/>
      <c r="M69" s="89"/>
      <c r="N69" s="89"/>
      <c r="O69" s="88"/>
    </row>
    <row r="70" spans="1:15" ht="15">
      <c r="A70" s="174" t="s">
        <v>228</v>
      </c>
      <c r="B70" s="174"/>
      <c r="C70" s="174"/>
      <c r="D70" s="174"/>
      <c r="E70" s="174"/>
      <c r="F70" s="174"/>
      <c r="G70" s="174"/>
      <c r="H70" s="174"/>
      <c r="I70" s="174"/>
      <c r="J70" s="84"/>
      <c r="M70" s="89"/>
      <c r="N70" s="89"/>
      <c r="O70" s="88"/>
    </row>
    <row r="71" spans="1:15" ht="15">
      <c r="A71" s="84"/>
      <c r="B71" s="84"/>
      <c r="C71" s="84"/>
      <c r="D71" s="84"/>
      <c r="E71" s="84"/>
      <c r="F71" s="84"/>
      <c r="G71" s="84"/>
      <c r="H71" s="84"/>
      <c r="I71" s="84"/>
      <c r="J71" s="84"/>
      <c r="M71" s="89"/>
      <c r="N71" s="89"/>
      <c r="O71" s="88"/>
    </row>
    <row r="72" spans="1:15" ht="15">
      <c r="A72" s="84"/>
      <c r="B72" s="84"/>
      <c r="C72" s="84"/>
      <c r="D72" s="84"/>
      <c r="E72" s="84"/>
      <c r="F72" s="84"/>
      <c r="G72" s="84"/>
      <c r="H72" s="84"/>
      <c r="I72" s="84"/>
      <c r="J72" s="84"/>
      <c r="M72" s="89"/>
      <c r="N72" s="89"/>
      <c r="O72" s="88"/>
    </row>
    <row r="73" spans="1:15" ht="15.75">
      <c r="A73" s="86" t="s">
        <v>238</v>
      </c>
      <c r="B73" s="84"/>
      <c r="C73" s="84"/>
      <c r="D73" s="84"/>
      <c r="E73" s="84"/>
      <c r="F73" s="84"/>
      <c r="G73" s="84"/>
      <c r="H73" s="84"/>
      <c r="I73" s="84"/>
      <c r="J73" s="84"/>
      <c r="M73" s="89"/>
      <c r="N73" s="89"/>
      <c r="O73" s="88"/>
    </row>
    <row r="74" spans="1:15" ht="15.75">
      <c r="A74" s="86"/>
      <c r="B74" s="84"/>
      <c r="C74" s="84"/>
      <c r="D74" s="84"/>
      <c r="E74" s="84"/>
      <c r="F74" s="84"/>
      <c r="G74" s="84"/>
      <c r="H74" s="84"/>
      <c r="I74" s="84"/>
      <c r="J74" s="84"/>
      <c r="M74" s="89"/>
      <c r="N74" s="89"/>
      <c r="O74" s="88"/>
    </row>
    <row r="75" spans="1:15" ht="15">
      <c r="A75" s="82" t="s">
        <v>239</v>
      </c>
      <c r="B75" s="83"/>
      <c r="C75" s="84"/>
      <c r="D75" s="84"/>
      <c r="E75" s="84"/>
      <c r="F75" s="84"/>
      <c r="G75" s="84"/>
      <c r="H75" s="84"/>
      <c r="I75" s="84"/>
      <c r="J75" s="84"/>
      <c r="M75" s="89"/>
      <c r="N75" s="89"/>
      <c r="O75" s="88"/>
    </row>
    <row r="76" spans="1:15" ht="15">
      <c r="A76" s="155" t="s">
        <v>224</v>
      </c>
      <c r="B76" s="84"/>
      <c r="C76" s="84"/>
      <c r="D76" s="84"/>
      <c r="E76" s="84"/>
      <c r="F76" s="84"/>
      <c r="G76" s="84"/>
      <c r="H76" s="84"/>
      <c r="I76" s="84"/>
      <c r="J76" s="84"/>
      <c r="M76" s="89"/>
      <c r="N76" s="89"/>
      <c r="O76" s="88"/>
    </row>
    <row r="77" spans="1:15" ht="15">
      <c r="A77" s="87" t="s">
        <v>228</v>
      </c>
      <c r="B77" s="84"/>
      <c r="C77" s="84"/>
      <c r="D77" s="84"/>
      <c r="E77" s="84"/>
      <c r="F77" s="84"/>
      <c r="G77" s="84"/>
      <c r="H77" s="84"/>
      <c r="I77" s="84"/>
      <c r="J77" s="84"/>
      <c r="M77" s="89"/>
      <c r="N77" s="89"/>
      <c r="O77" s="88"/>
    </row>
    <row r="78" spans="1:14" ht="15">
      <c r="A78" s="190"/>
      <c r="B78" s="190"/>
      <c r="C78" s="190"/>
      <c r="D78" s="190"/>
      <c r="E78" s="190"/>
      <c r="F78" s="190"/>
      <c r="G78" s="190"/>
      <c r="H78" s="190"/>
      <c r="I78" s="190"/>
      <c r="J78" s="84"/>
      <c r="M78" s="84"/>
      <c r="N78" s="84"/>
    </row>
    <row r="79" spans="1:14" ht="15">
      <c r="A79" s="523" t="s">
        <v>240</v>
      </c>
      <c r="B79" s="524"/>
      <c r="C79" s="525" t="s">
        <v>241</v>
      </c>
      <c r="D79" s="191"/>
      <c r="E79" s="191"/>
      <c r="F79" s="191"/>
      <c r="G79" s="191"/>
      <c r="H79" s="191"/>
      <c r="I79" s="191"/>
      <c r="J79" s="84"/>
      <c r="M79" s="84"/>
      <c r="N79" s="84"/>
    </row>
    <row r="80" spans="1:14" ht="15">
      <c r="A80" s="526"/>
      <c r="B80" s="192"/>
      <c r="C80" s="191"/>
      <c r="D80" s="191"/>
      <c r="E80" s="191"/>
      <c r="F80" s="191"/>
      <c r="G80" s="191"/>
      <c r="H80" s="191"/>
      <c r="I80" s="191"/>
      <c r="J80" s="84"/>
      <c r="M80" s="84"/>
      <c r="N80" s="84"/>
    </row>
    <row r="81" spans="1:14" ht="15">
      <c r="A81" s="527" t="s">
        <v>223</v>
      </c>
      <c r="B81" s="524"/>
      <c r="C81" s="524"/>
      <c r="D81" s="524"/>
      <c r="E81" s="524"/>
      <c r="F81" s="524"/>
      <c r="G81" s="524"/>
      <c r="H81" s="524"/>
      <c r="I81" s="524"/>
      <c r="J81" s="84"/>
      <c r="M81" s="84"/>
      <c r="N81" s="84"/>
    </row>
    <row r="82" spans="1:14" ht="15">
      <c r="A82" s="524" t="s">
        <v>228</v>
      </c>
      <c r="B82" s="524"/>
      <c r="C82" s="524"/>
      <c r="D82" s="524"/>
      <c r="E82" s="524"/>
      <c r="F82" s="524"/>
      <c r="G82" s="524"/>
      <c r="H82" s="524"/>
      <c r="I82" s="524"/>
      <c r="J82" s="84"/>
      <c r="M82" s="84"/>
      <c r="N82" s="84"/>
    </row>
    <row r="83" spans="1:14" ht="15">
      <c r="A83" s="190"/>
      <c r="B83" s="190"/>
      <c r="C83" s="190"/>
      <c r="D83" s="190"/>
      <c r="E83" s="190"/>
      <c r="F83" s="190"/>
      <c r="G83" s="190"/>
      <c r="H83" s="190"/>
      <c r="I83" s="190"/>
      <c r="J83" s="84"/>
      <c r="M83" s="84"/>
      <c r="N83" s="84"/>
    </row>
    <row r="84" spans="1:14" ht="15">
      <c r="A84" s="528" t="s">
        <v>8</v>
      </c>
      <c r="B84" s="223"/>
      <c r="C84" s="190"/>
      <c r="D84" s="190"/>
      <c r="E84" s="190"/>
      <c r="F84" s="190"/>
      <c r="G84" s="190"/>
      <c r="H84" s="190"/>
      <c r="I84" s="190"/>
      <c r="J84" s="84"/>
      <c r="M84" s="84"/>
      <c r="N84" s="84"/>
    </row>
    <row r="85" spans="1:14" ht="15">
      <c r="A85" s="529" t="s">
        <v>222</v>
      </c>
      <c r="B85" s="530"/>
      <c r="C85" s="190"/>
      <c r="D85" s="190"/>
      <c r="E85" s="190"/>
      <c r="F85" s="190"/>
      <c r="G85" s="190"/>
      <c r="H85" s="190"/>
      <c r="I85" s="190"/>
      <c r="J85" s="84"/>
      <c r="M85" s="84"/>
      <c r="N85" s="84"/>
    </row>
    <row r="86" spans="1:14" ht="15">
      <c r="A86" s="531" t="s">
        <v>228</v>
      </c>
      <c r="B86" s="223"/>
      <c r="C86" s="190"/>
      <c r="D86" s="190"/>
      <c r="E86" s="190"/>
      <c r="F86" s="190"/>
      <c r="G86" s="190"/>
      <c r="H86" s="190"/>
      <c r="I86" s="190"/>
      <c r="J86" s="84"/>
      <c r="M86" s="84"/>
      <c r="N86" s="84"/>
    </row>
    <row r="87" spans="1:14" ht="15">
      <c r="A87" s="531"/>
      <c r="B87" s="223"/>
      <c r="C87" s="190"/>
      <c r="D87" s="190"/>
      <c r="E87" s="190"/>
      <c r="F87" s="190"/>
      <c r="G87" s="190"/>
      <c r="H87" s="190"/>
      <c r="I87" s="190"/>
      <c r="J87" s="84"/>
      <c r="M87" s="84"/>
      <c r="N87" s="84"/>
    </row>
    <row r="88" spans="1:14" ht="15">
      <c r="A88" s="190" t="s">
        <v>123</v>
      </c>
      <c r="B88" s="190"/>
      <c r="C88" s="190"/>
      <c r="D88" s="190"/>
      <c r="E88" s="190"/>
      <c r="F88" s="190"/>
      <c r="G88" s="190"/>
      <c r="H88" s="190"/>
      <c r="I88" s="190"/>
      <c r="J88" s="84"/>
      <c r="M88" s="84"/>
      <c r="N88" s="84"/>
    </row>
    <row r="89" spans="1:14" s="156" customFormat="1" ht="15">
      <c r="A89" s="190"/>
      <c r="B89" s="190"/>
      <c r="C89" s="190"/>
      <c r="D89" s="190"/>
      <c r="E89" s="190"/>
      <c r="F89" s="190"/>
      <c r="G89" s="190"/>
      <c r="H89" s="190"/>
      <c r="I89" s="190"/>
      <c r="J89" s="84"/>
      <c r="K89" s="84"/>
      <c r="L89" s="84"/>
      <c r="M89" s="84"/>
      <c r="N89" s="84"/>
    </row>
    <row r="90" spans="1:14" ht="15">
      <c r="A90" s="192" t="s">
        <v>0</v>
      </c>
      <c r="B90" s="190"/>
      <c r="C90" s="190"/>
      <c r="D90" s="190"/>
      <c r="E90" s="190"/>
      <c r="F90" s="190"/>
      <c r="G90" s="190"/>
      <c r="H90" s="190"/>
      <c r="I90" s="190"/>
      <c r="J90" s="84"/>
      <c r="M90" s="84"/>
      <c r="N90" s="84"/>
    </row>
    <row r="91" spans="1:14" s="156" customFormat="1" ht="15">
      <c r="A91" s="532" t="s">
        <v>7</v>
      </c>
      <c r="B91" s="190"/>
      <c r="C91" s="190"/>
      <c r="D91" s="190"/>
      <c r="E91" s="190"/>
      <c r="F91" s="190"/>
      <c r="G91" s="190"/>
      <c r="H91" s="190"/>
      <c r="I91" s="190"/>
      <c r="J91" s="84"/>
      <c r="K91" s="84"/>
      <c r="L91" s="84"/>
      <c r="M91" s="84"/>
      <c r="N91" s="84"/>
    </row>
    <row r="92" spans="1:14" s="156" customFormat="1" ht="15">
      <c r="A92" s="532"/>
      <c r="B92" s="190"/>
      <c r="C92" s="190"/>
      <c r="D92" s="190"/>
      <c r="E92" s="190"/>
      <c r="F92" s="190"/>
      <c r="G92" s="190"/>
      <c r="H92" s="190"/>
      <c r="I92" s="190"/>
      <c r="J92" s="84"/>
      <c r="K92" s="84"/>
      <c r="L92" s="84"/>
      <c r="M92" s="84"/>
      <c r="N92" s="84"/>
    </row>
    <row r="93" spans="1:14" ht="15">
      <c r="A93" s="421" t="s">
        <v>1</v>
      </c>
      <c r="B93" s="190"/>
      <c r="C93" s="190"/>
      <c r="D93" s="190"/>
      <c r="E93" s="190"/>
      <c r="F93" s="190"/>
      <c r="G93" s="190"/>
      <c r="H93" s="190"/>
      <c r="I93" s="190"/>
      <c r="J93" s="84"/>
      <c r="M93" s="84"/>
      <c r="N93" s="84"/>
    </row>
    <row r="94" spans="1:14" s="81" customFormat="1" ht="15">
      <c r="A94" s="532"/>
      <c r="B94" s="190"/>
      <c r="C94" s="190"/>
      <c r="D94" s="190"/>
      <c r="E94" s="190"/>
      <c r="F94" s="190"/>
      <c r="G94" s="190"/>
      <c r="H94" s="190"/>
      <c r="I94" s="190"/>
      <c r="J94" s="84"/>
      <c r="K94" s="84"/>
      <c r="L94" s="84"/>
      <c r="M94" s="84"/>
      <c r="N94" s="84"/>
    </row>
    <row r="95" spans="1:14" ht="15">
      <c r="A95" s="192" t="s">
        <v>2</v>
      </c>
      <c r="B95" s="190"/>
      <c r="C95" s="190"/>
      <c r="D95" s="190"/>
      <c r="E95" s="190"/>
      <c r="F95" s="190"/>
      <c r="G95" s="190"/>
      <c r="H95" s="190"/>
      <c r="I95" s="190"/>
      <c r="J95" s="84"/>
      <c r="M95" s="84"/>
      <c r="N95" s="84"/>
    </row>
    <row r="96" spans="1:14" ht="15">
      <c r="A96" s="192" t="s">
        <v>3</v>
      </c>
      <c r="B96" s="84"/>
      <c r="C96" s="84"/>
      <c r="D96" s="84"/>
      <c r="E96" s="84"/>
      <c r="F96" s="84"/>
      <c r="G96" s="84"/>
      <c r="H96" s="84"/>
      <c r="I96" s="84"/>
      <c r="J96" s="84"/>
      <c r="M96" s="84"/>
      <c r="N96" s="84"/>
    </row>
    <row r="97" spans="1:14" ht="12.75">
      <c r="A97" s="85"/>
      <c r="B97" s="84"/>
      <c r="C97" s="84"/>
      <c r="D97" s="84"/>
      <c r="E97" s="84"/>
      <c r="F97" s="84"/>
      <c r="G97" s="84"/>
      <c r="H97" s="84"/>
      <c r="I97" s="84"/>
      <c r="J97" s="84"/>
      <c r="M97" s="84"/>
      <c r="N97" s="84"/>
    </row>
    <row r="98" spans="1:14" s="156" customFormat="1" ht="12.75">
      <c r="A98" s="85"/>
      <c r="B98" s="84"/>
      <c r="C98" s="84"/>
      <c r="D98" s="84"/>
      <c r="E98" s="84"/>
      <c r="F98" s="84"/>
      <c r="G98" s="84"/>
      <c r="H98" s="84"/>
      <c r="I98" s="84"/>
      <c r="J98" s="84"/>
      <c r="K98" s="84"/>
      <c r="L98" s="84"/>
      <c r="M98" s="84"/>
      <c r="N98" s="84"/>
    </row>
    <row r="99" spans="1:14" s="156" customFormat="1" ht="12.75">
      <c r="A99" s="85"/>
      <c r="B99" s="84"/>
      <c r="C99" s="84"/>
      <c r="D99" s="84"/>
      <c r="E99" s="84"/>
      <c r="F99" s="84"/>
      <c r="G99" s="84"/>
      <c r="H99" s="84"/>
      <c r="I99" s="84"/>
      <c r="J99" s="84"/>
      <c r="K99" s="84"/>
      <c r="L99" s="84"/>
      <c r="M99" s="84"/>
      <c r="N99" s="84"/>
    </row>
    <row r="100" spans="1:14" ht="15.75">
      <c r="A100" s="86" t="s">
        <v>242</v>
      </c>
      <c r="B100" s="84"/>
      <c r="C100" s="84"/>
      <c r="D100" s="84"/>
      <c r="E100" s="84"/>
      <c r="F100" s="84"/>
      <c r="G100" s="84"/>
      <c r="H100" s="84"/>
      <c r="I100" s="84"/>
      <c r="J100" s="84"/>
      <c r="M100" s="84"/>
      <c r="N100" s="84"/>
    </row>
    <row r="101" spans="1:14" ht="15">
      <c r="A101" s="87"/>
      <c r="B101" s="87"/>
      <c r="C101" s="87"/>
      <c r="D101" s="87"/>
      <c r="E101" s="87"/>
      <c r="F101" s="87"/>
      <c r="G101" s="84"/>
      <c r="H101" s="84"/>
      <c r="I101" s="84"/>
      <c r="J101" s="84"/>
      <c r="M101" s="84"/>
      <c r="N101" s="84"/>
    </row>
    <row r="102" spans="1:14" ht="15">
      <c r="A102" s="87" t="s">
        <v>243</v>
      </c>
      <c r="B102" s="87"/>
      <c r="C102" s="87"/>
      <c r="D102" s="87"/>
      <c r="E102" s="87"/>
      <c r="F102" s="87"/>
      <c r="G102" s="84"/>
      <c r="H102" s="84"/>
      <c r="I102" s="84"/>
      <c r="J102" s="84"/>
      <c r="M102" s="84"/>
      <c r="N102" s="84"/>
    </row>
    <row r="103" spans="1:14" ht="15">
      <c r="A103" s="171" t="s">
        <v>149</v>
      </c>
      <c r="B103" s="171"/>
      <c r="C103" s="171"/>
      <c r="D103" s="171"/>
      <c r="E103" s="171"/>
      <c r="F103" s="171"/>
      <c r="G103" s="84"/>
      <c r="H103" s="84"/>
      <c r="I103" s="84"/>
      <c r="J103" s="84"/>
      <c r="M103" s="84"/>
      <c r="N103" s="84"/>
    </row>
    <row r="104" spans="1:14" ht="15">
      <c r="A104" s="87" t="s">
        <v>228</v>
      </c>
      <c r="B104" s="87"/>
      <c r="C104" s="87"/>
      <c r="D104" s="87"/>
      <c r="E104" s="87"/>
      <c r="F104" s="87"/>
      <c r="G104" s="84"/>
      <c r="H104" s="84"/>
      <c r="I104" s="84"/>
      <c r="J104" s="84"/>
      <c r="M104" s="84"/>
      <c r="N104" s="84"/>
    </row>
    <row r="105" spans="1:14" ht="15">
      <c r="A105" s="87"/>
      <c r="B105" s="87"/>
      <c r="C105" s="87"/>
      <c r="D105" s="87"/>
      <c r="E105" s="87"/>
      <c r="F105" s="87"/>
      <c r="G105" s="84"/>
      <c r="H105" s="84"/>
      <c r="I105" s="84"/>
      <c r="J105" s="84"/>
      <c r="M105" s="84"/>
      <c r="N105" s="84"/>
    </row>
    <row r="106" spans="1:14" ht="12.75">
      <c r="A106" s="177" t="s">
        <v>172</v>
      </c>
      <c r="B106" s="177"/>
      <c r="C106" s="177"/>
      <c r="D106" s="177"/>
      <c r="E106" s="177"/>
      <c r="F106" s="177"/>
      <c r="G106" s="177"/>
      <c r="H106" s="177"/>
      <c r="I106" s="177"/>
      <c r="J106" s="177"/>
      <c r="K106" s="177"/>
      <c r="L106" s="177"/>
      <c r="M106" s="84"/>
      <c r="N106" s="84"/>
    </row>
    <row r="107" spans="1:14" ht="12.75">
      <c r="A107" s="177"/>
      <c r="B107" s="177"/>
      <c r="C107" s="177"/>
      <c r="D107" s="177"/>
      <c r="E107" s="177"/>
      <c r="F107" s="177"/>
      <c r="G107" s="177"/>
      <c r="H107" s="177"/>
      <c r="I107" s="177"/>
      <c r="J107" s="177"/>
      <c r="K107" s="177"/>
      <c r="L107" s="177"/>
      <c r="M107" s="84"/>
      <c r="N107" s="84"/>
    </row>
    <row r="108" spans="1:14" ht="12.75">
      <c r="A108" s="177"/>
      <c r="B108" s="177"/>
      <c r="C108" s="177"/>
      <c r="D108" s="177"/>
      <c r="E108" s="177"/>
      <c r="F108" s="177"/>
      <c r="G108" s="177"/>
      <c r="H108" s="177"/>
      <c r="I108" s="177"/>
      <c r="J108" s="177"/>
      <c r="K108" s="177"/>
      <c r="L108" s="177"/>
      <c r="M108" s="84"/>
      <c r="N108" s="84"/>
    </row>
    <row r="109" spans="1:14" ht="12.75">
      <c r="A109" s="31"/>
      <c r="B109" s="33"/>
      <c r="C109" s="33"/>
      <c r="D109" s="33"/>
      <c r="E109" s="33"/>
      <c r="F109" s="33"/>
      <c r="G109" s="33"/>
      <c r="H109" s="33"/>
      <c r="I109" s="33"/>
      <c r="J109" s="33"/>
      <c r="K109" s="33"/>
      <c r="L109" s="31"/>
      <c r="M109" s="84"/>
      <c r="N109" s="84"/>
    </row>
    <row r="110" spans="1:14" ht="12.75">
      <c r="A110" s="142" t="s">
        <v>173</v>
      </c>
      <c r="B110" s="143" t="s">
        <v>174</v>
      </c>
      <c r="C110" s="32"/>
      <c r="D110" s="32"/>
      <c r="E110" s="31"/>
      <c r="F110" s="31"/>
      <c r="G110" s="33"/>
      <c r="H110" s="33"/>
      <c r="I110" s="33"/>
      <c r="J110" s="33"/>
      <c r="K110" s="33"/>
      <c r="L110" s="31"/>
      <c r="M110" s="84"/>
      <c r="N110" s="84"/>
    </row>
    <row r="111" spans="1:14" ht="12.75">
      <c r="A111" s="144" t="s">
        <v>175</v>
      </c>
      <c r="B111" s="145" t="s">
        <v>176</v>
      </c>
      <c r="C111" s="145" t="s">
        <v>177</v>
      </c>
      <c r="D111" s="146" t="s">
        <v>178</v>
      </c>
      <c r="E111" s="31"/>
      <c r="F111" s="31"/>
      <c r="G111" s="31"/>
      <c r="H111" s="31"/>
      <c r="I111" s="31"/>
      <c r="J111" s="31"/>
      <c r="K111" s="31"/>
      <c r="L111" s="31"/>
      <c r="M111" s="84"/>
      <c r="N111" s="84"/>
    </row>
    <row r="112" spans="1:14" ht="12.75">
      <c r="A112" s="147" t="s">
        <v>179</v>
      </c>
      <c r="B112" s="148">
        <v>9.6</v>
      </c>
      <c r="C112" s="148">
        <v>27.46</v>
      </c>
      <c r="D112" s="149">
        <v>27.68</v>
      </c>
      <c r="E112" s="31"/>
      <c r="F112" s="31"/>
      <c r="G112" s="31"/>
      <c r="H112" s="31"/>
      <c r="I112" s="31"/>
      <c r="J112" s="31"/>
      <c r="K112" s="31"/>
      <c r="L112" s="31"/>
      <c r="M112" s="84"/>
      <c r="N112" s="84"/>
    </row>
    <row r="113" spans="1:14" ht="12.75">
      <c r="A113" s="147" t="s">
        <v>180</v>
      </c>
      <c r="B113" s="145" t="s">
        <v>181</v>
      </c>
      <c r="C113" s="146" t="s">
        <v>182</v>
      </c>
      <c r="D113" s="146" t="s">
        <v>183</v>
      </c>
      <c r="E113" s="31"/>
      <c r="F113" s="31"/>
      <c r="G113" s="31"/>
      <c r="H113" s="31"/>
      <c r="I113" s="31"/>
      <c r="J113" s="31"/>
      <c r="K113" s="31"/>
      <c r="L113" s="31"/>
      <c r="M113" s="84"/>
      <c r="N113" s="84"/>
    </row>
    <row r="114" spans="1:14" ht="12.75">
      <c r="A114" s="32"/>
      <c r="B114" s="32"/>
      <c r="C114" s="32"/>
      <c r="D114" s="32"/>
      <c r="E114" s="31"/>
      <c r="F114" s="31"/>
      <c r="G114" s="31"/>
      <c r="H114" s="31"/>
      <c r="I114" s="31"/>
      <c r="J114" s="31"/>
      <c r="K114" s="31"/>
      <c r="L114" s="31"/>
      <c r="M114" s="84"/>
      <c r="N114" s="84"/>
    </row>
    <row r="115" spans="1:14" ht="15">
      <c r="A115" s="142" t="s">
        <v>173</v>
      </c>
      <c r="B115" s="143" t="s">
        <v>184</v>
      </c>
      <c r="C115" s="32"/>
      <c r="D115" s="32"/>
      <c r="E115" s="34"/>
      <c r="F115" s="34"/>
      <c r="G115" s="35"/>
      <c r="H115" s="35"/>
      <c r="I115" s="35"/>
      <c r="J115" s="35"/>
      <c r="K115" s="31"/>
      <c r="L115" s="31"/>
      <c r="M115" s="84"/>
      <c r="N115" s="84"/>
    </row>
    <row r="116" spans="1:14" ht="15">
      <c r="A116" s="144" t="s">
        <v>175</v>
      </c>
      <c r="B116" s="145" t="s">
        <v>176</v>
      </c>
      <c r="C116" s="145" t="s">
        <v>177</v>
      </c>
      <c r="D116" s="146" t="s">
        <v>178</v>
      </c>
      <c r="E116" s="150" t="s">
        <v>185</v>
      </c>
      <c r="F116" s="34"/>
      <c r="G116" s="35"/>
      <c r="H116" s="35"/>
      <c r="I116" s="35"/>
      <c r="J116" s="35"/>
      <c r="K116" s="31"/>
      <c r="L116" s="31"/>
      <c r="M116" s="84"/>
      <c r="N116" s="84"/>
    </row>
    <row r="117" spans="1:14" ht="15">
      <c r="A117" s="147" t="s">
        <v>179</v>
      </c>
      <c r="B117" s="148">
        <v>7.72</v>
      </c>
      <c r="C117" s="148">
        <v>25.39</v>
      </c>
      <c r="D117" s="149">
        <v>25.56</v>
      </c>
      <c r="E117" s="150">
        <v>39.36</v>
      </c>
      <c r="F117" s="34"/>
      <c r="G117" s="35"/>
      <c r="H117" s="35"/>
      <c r="I117" s="35"/>
      <c r="J117" s="35"/>
      <c r="K117" s="31"/>
      <c r="L117" s="31"/>
      <c r="M117" s="84"/>
      <c r="N117" s="84"/>
    </row>
    <row r="118" spans="1:14" ht="15">
      <c r="A118" s="147" t="s">
        <v>180</v>
      </c>
      <c r="B118" s="145" t="s">
        <v>181</v>
      </c>
      <c r="C118" s="146" t="s">
        <v>182</v>
      </c>
      <c r="D118" s="146" t="s">
        <v>183</v>
      </c>
      <c r="E118" s="150" t="s">
        <v>186</v>
      </c>
      <c r="F118" s="34"/>
      <c r="G118" s="35"/>
      <c r="H118" s="35"/>
      <c r="I118" s="35"/>
      <c r="J118" s="35"/>
      <c r="K118" s="31"/>
      <c r="L118" s="31"/>
      <c r="M118" s="84"/>
      <c r="N118" s="84"/>
    </row>
    <row r="119" spans="1:14" ht="15">
      <c r="A119" s="31"/>
      <c r="B119" s="31"/>
      <c r="C119" s="31"/>
      <c r="D119" s="31"/>
      <c r="E119" s="36"/>
      <c r="F119" s="34"/>
      <c r="G119" s="35"/>
      <c r="H119" s="35"/>
      <c r="I119" s="35"/>
      <c r="J119" s="35"/>
      <c r="K119" s="31"/>
      <c r="L119" s="31"/>
      <c r="M119" s="84"/>
      <c r="N119" s="84"/>
    </row>
    <row r="120" spans="1:14" ht="15">
      <c r="A120" s="151" t="s">
        <v>173</v>
      </c>
      <c r="B120" s="152" t="s">
        <v>187</v>
      </c>
      <c r="C120" s="32"/>
      <c r="D120" s="32"/>
      <c r="E120" s="36"/>
      <c r="F120" s="34"/>
      <c r="G120" s="35"/>
      <c r="H120" s="35"/>
      <c r="I120" s="35"/>
      <c r="J120" s="35"/>
      <c r="K120" s="31"/>
      <c r="L120" s="31"/>
      <c r="M120" s="84"/>
      <c r="N120" s="84"/>
    </row>
    <row r="121" spans="1:14" ht="15">
      <c r="A121" s="144" t="s">
        <v>175</v>
      </c>
      <c r="B121" s="145" t="s">
        <v>176</v>
      </c>
      <c r="C121" s="145" t="s">
        <v>177</v>
      </c>
      <c r="D121" s="146" t="s">
        <v>178</v>
      </c>
      <c r="E121" s="150" t="s">
        <v>185</v>
      </c>
      <c r="F121" s="34"/>
      <c r="G121" s="35"/>
      <c r="H121" s="35"/>
      <c r="I121" s="35"/>
      <c r="J121" s="35"/>
      <c r="K121" s="31"/>
      <c r="L121" s="31"/>
      <c r="M121" s="84"/>
      <c r="N121" s="84"/>
    </row>
    <row r="122" spans="1:14" ht="15">
      <c r="A122" s="147" t="s">
        <v>179</v>
      </c>
      <c r="B122" s="148">
        <v>12.08</v>
      </c>
      <c r="C122" s="148">
        <v>35.95</v>
      </c>
      <c r="D122" s="149">
        <v>39.05</v>
      </c>
      <c r="E122" s="150">
        <v>50.99</v>
      </c>
      <c r="F122" s="34"/>
      <c r="G122" s="35"/>
      <c r="H122" s="35"/>
      <c r="I122" s="35"/>
      <c r="J122" s="35"/>
      <c r="K122" s="31"/>
      <c r="L122" s="31"/>
      <c r="M122" s="84"/>
      <c r="N122" s="84"/>
    </row>
    <row r="123" spans="1:14" ht="15">
      <c r="A123" s="147" t="s">
        <v>180</v>
      </c>
      <c r="B123" s="145" t="s">
        <v>188</v>
      </c>
      <c r="C123" s="146" t="s">
        <v>182</v>
      </c>
      <c r="D123" s="146" t="s">
        <v>183</v>
      </c>
      <c r="E123" s="150" t="s">
        <v>186</v>
      </c>
      <c r="F123" s="34"/>
      <c r="G123" s="35"/>
      <c r="H123" s="35"/>
      <c r="I123" s="35"/>
      <c r="J123" s="35"/>
      <c r="K123" s="31"/>
      <c r="L123" s="31"/>
      <c r="M123" s="84"/>
      <c r="N123" s="84"/>
    </row>
    <row r="124" spans="1:14" ht="15">
      <c r="A124" s="31"/>
      <c r="B124" s="31"/>
      <c r="C124" s="34"/>
      <c r="D124" s="34"/>
      <c r="E124" s="36"/>
      <c r="F124" s="34"/>
      <c r="G124" s="35"/>
      <c r="H124" s="35"/>
      <c r="I124" s="35"/>
      <c r="J124" s="35"/>
      <c r="K124" s="31"/>
      <c r="L124" s="31"/>
      <c r="M124" s="84"/>
      <c r="N124" s="84"/>
    </row>
    <row r="125" spans="1:14" ht="15">
      <c r="A125" s="142" t="s">
        <v>173</v>
      </c>
      <c r="B125" s="143" t="s">
        <v>189</v>
      </c>
      <c r="C125" s="32"/>
      <c r="D125" s="32"/>
      <c r="E125" s="36"/>
      <c r="F125" s="34"/>
      <c r="G125" s="35"/>
      <c r="H125" s="35"/>
      <c r="I125" s="35"/>
      <c r="J125" s="35"/>
      <c r="K125" s="37"/>
      <c r="L125" s="37"/>
      <c r="M125" s="84"/>
      <c r="N125" s="84"/>
    </row>
    <row r="126" spans="1:14" ht="15">
      <c r="A126" s="144" t="s">
        <v>175</v>
      </c>
      <c r="B126" s="145" t="s">
        <v>190</v>
      </c>
      <c r="C126" s="145" t="s">
        <v>191</v>
      </c>
      <c r="D126" s="146" t="s">
        <v>192</v>
      </c>
      <c r="E126" s="150" t="s">
        <v>193</v>
      </c>
      <c r="F126" s="34"/>
      <c r="G126" s="35"/>
      <c r="H126" s="35"/>
      <c r="I126" s="35"/>
      <c r="J126" s="35"/>
      <c r="K126" s="37"/>
      <c r="L126" s="37"/>
      <c r="M126" s="84"/>
      <c r="N126" s="84"/>
    </row>
    <row r="127" spans="1:14" ht="15">
      <c r="A127" s="147" t="s">
        <v>179</v>
      </c>
      <c r="B127" s="150">
        <v>14.23</v>
      </c>
      <c r="C127" s="149">
        <v>51.39</v>
      </c>
      <c r="D127" s="148">
        <v>61.13</v>
      </c>
      <c r="E127" s="148">
        <v>137.07</v>
      </c>
      <c r="F127" s="31"/>
      <c r="G127" s="31"/>
      <c r="H127" s="35"/>
      <c r="I127" s="35"/>
      <c r="J127" s="35"/>
      <c r="K127" s="37"/>
      <c r="L127" s="37"/>
      <c r="M127" s="84"/>
      <c r="N127" s="84"/>
    </row>
    <row r="128" spans="1:14" ht="12.75">
      <c r="A128" s="147" t="s">
        <v>180</v>
      </c>
      <c r="B128" s="145" t="s">
        <v>194</v>
      </c>
      <c r="C128" s="146" t="s">
        <v>182</v>
      </c>
      <c r="D128" s="146" t="s">
        <v>183</v>
      </c>
      <c r="E128" s="145" t="s">
        <v>186</v>
      </c>
      <c r="F128" s="31"/>
      <c r="G128" s="31"/>
      <c r="H128" s="31"/>
      <c r="I128" s="31"/>
      <c r="J128" s="31"/>
      <c r="K128" s="31"/>
      <c r="L128" s="31"/>
      <c r="M128" s="84"/>
      <c r="N128" s="84"/>
    </row>
    <row r="129" spans="1:14" ht="12.75">
      <c r="A129" s="31"/>
      <c r="B129" s="31"/>
      <c r="C129" s="31"/>
      <c r="D129" s="31"/>
      <c r="E129" s="31"/>
      <c r="F129" s="31"/>
      <c r="G129" s="31"/>
      <c r="H129" s="31"/>
      <c r="I129" s="31"/>
      <c r="J129" s="31"/>
      <c r="K129" s="31"/>
      <c r="L129" s="31"/>
      <c r="M129" s="84"/>
      <c r="N129" s="84"/>
    </row>
    <row r="130" spans="1:14" ht="12.75">
      <c r="A130" s="151" t="s">
        <v>173</v>
      </c>
      <c r="B130" s="152" t="s">
        <v>195</v>
      </c>
      <c r="C130" s="32"/>
      <c r="D130" s="32"/>
      <c r="E130" s="31"/>
      <c r="F130" s="31"/>
      <c r="G130" s="31"/>
      <c r="H130" s="31"/>
      <c r="I130" s="31"/>
      <c r="J130" s="31"/>
      <c r="K130" s="31"/>
      <c r="L130" s="31"/>
      <c r="M130" s="84"/>
      <c r="N130" s="84"/>
    </row>
    <row r="131" spans="1:14" ht="12.75">
      <c r="A131" s="144" t="s">
        <v>175</v>
      </c>
      <c r="B131" s="145" t="s">
        <v>191</v>
      </c>
      <c r="C131" s="146" t="s">
        <v>192</v>
      </c>
      <c r="D131" s="150" t="s">
        <v>193</v>
      </c>
      <c r="E131" s="31"/>
      <c r="F131" s="31"/>
      <c r="G131" s="31"/>
      <c r="H131" s="31"/>
      <c r="I131" s="31"/>
      <c r="J131" s="31"/>
      <c r="K131" s="31"/>
      <c r="L131" s="31"/>
      <c r="M131" s="84"/>
      <c r="N131" s="84"/>
    </row>
    <row r="132" spans="1:14" ht="12.75">
      <c r="A132" s="147" t="s">
        <v>179</v>
      </c>
      <c r="B132" s="148">
        <v>71.57</v>
      </c>
      <c r="C132" s="148">
        <v>79.5</v>
      </c>
      <c r="D132" s="149">
        <v>185.95</v>
      </c>
      <c r="E132" s="31"/>
      <c r="F132" s="31"/>
      <c r="G132" s="31"/>
      <c r="H132" s="31"/>
      <c r="I132" s="31"/>
      <c r="J132" s="31"/>
      <c r="K132" s="31"/>
      <c r="L132" s="31"/>
      <c r="M132" s="84"/>
      <c r="N132" s="84"/>
    </row>
    <row r="133" spans="1:14" ht="12.75">
      <c r="A133" s="147" t="s">
        <v>180</v>
      </c>
      <c r="B133" s="145" t="s">
        <v>196</v>
      </c>
      <c r="C133" s="146" t="s">
        <v>197</v>
      </c>
      <c r="D133" s="146" t="s">
        <v>182</v>
      </c>
      <c r="E133" s="31"/>
      <c r="F133" s="31"/>
      <c r="G133" s="31"/>
      <c r="H133" s="31"/>
      <c r="I133" s="31"/>
      <c r="J133" s="31"/>
      <c r="K133" s="31"/>
      <c r="L133" s="31"/>
      <c r="M133" s="84"/>
      <c r="N133" s="84"/>
    </row>
    <row r="134" spans="1:14" s="81" customFormat="1" ht="12.75">
      <c r="A134" s="139"/>
      <c r="B134" s="140"/>
      <c r="C134" s="141"/>
      <c r="D134" s="141"/>
      <c r="E134" s="31"/>
      <c r="F134" s="31"/>
      <c r="G134" s="31"/>
      <c r="H134" s="31"/>
      <c r="I134" s="31"/>
      <c r="J134" s="31"/>
      <c r="K134" s="31"/>
      <c r="L134" s="31"/>
      <c r="M134" s="84"/>
      <c r="N134" s="84"/>
    </row>
    <row r="135" spans="1:14" ht="12.75">
      <c r="A135" s="31"/>
      <c r="B135" s="31"/>
      <c r="C135" s="31"/>
      <c r="D135" s="31"/>
      <c r="E135" s="31"/>
      <c r="F135" s="31"/>
      <c r="G135" s="31"/>
      <c r="H135" s="31"/>
      <c r="I135" s="31"/>
      <c r="J135" s="31"/>
      <c r="K135" s="31"/>
      <c r="L135" s="31"/>
      <c r="M135" s="84"/>
      <c r="N135" s="84"/>
    </row>
    <row r="136" spans="1:14" ht="15.75">
      <c r="A136" s="86" t="s">
        <v>248</v>
      </c>
      <c r="B136" s="84"/>
      <c r="C136" s="84"/>
      <c r="D136" s="84"/>
      <c r="E136" s="84"/>
      <c r="F136" s="84"/>
      <c r="G136" s="84"/>
      <c r="H136" s="84"/>
      <c r="I136" s="84"/>
      <c r="J136" s="84"/>
      <c r="M136" s="84"/>
      <c r="N136" s="84"/>
    </row>
    <row r="137" spans="1:14" ht="12.75">
      <c r="A137" s="84"/>
      <c r="B137" s="84"/>
      <c r="C137" s="84"/>
      <c r="D137" s="84"/>
      <c r="E137" s="84"/>
      <c r="F137" s="84"/>
      <c r="G137" s="84"/>
      <c r="H137" s="84"/>
      <c r="I137" s="84"/>
      <c r="J137" s="84"/>
      <c r="M137" s="84"/>
      <c r="N137" s="84"/>
    </row>
    <row r="138" spans="1:14" ht="15">
      <c r="A138" s="87" t="s">
        <v>249</v>
      </c>
      <c r="B138" s="84"/>
      <c r="C138" s="84"/>
      <c r="D138" s="84"/>
      <c r="E138" s="84"/>
      <c r="F138" s="84"/>
      <c r="G138" s="84"/>
      <c r="H138" s="84"/>
      <c r="I138" s="84"/>
      <c r="J138" s="84"/>
      <c r="M138" s="84"/>
      <c r="N138" s="84"/>
    </row>
    <row r="139" spans="1:14" ht="15">
      <c r="A139" s="155" t="s">
        <v>250</v>
      </c>
      <c r="B139" s="84"/>
      <c r="C139" s="84"/>
      <c r="D139" s="84"/>
      <c r="E139" s="84"/>
      <c r="F139" s="84"/>
      <c r="G139" s="84"/>
      <c r="H139" s="84"/>
      <c r="I139" s="84"/>
      <c r="J139" s="84"/>
      <c r="M139" s="84"/>
      <c r="N139" s="84"/>
    </row>
    <row r="140" spans="1:14" ht="15">
      <c r="A140" s="87" t="s">
        <v>171</v>
      </c>
      <c r="B140" s="84"/>
      <c r="C140" s="84"/>
      <c r="D140" s="84"/>
      <c r="E140" s="84"/>
      <c r="F140" s="84"/>
      <c r="G140" s="84"/>
      <c r="H140" s="84"/>
      <c r="I140" s="84"/>
      <c r="J140" s="84"/>
      <c r="M140" s="84"/>
      <c r="N140" s="84"/>
    </row>
    <row r="141" spans="1:14" ht="12.75">
      <c r="A141" s="84"/>
      <c r="B141" s="84"/>
      <c r="C141" s="84"/>
      <c r="D141" s="84"/>
      <c r="E141" s="84"/>
      <c r="F141" s="84"/>
      <c r="G141" s="84"/>
      <c r="H141" s="84"/>
      <c r="I141" s="84"/>
      <c r="J141" s="84"/>
      <c r="M141" s="84"/>
      <c r="N141" s="84"/>
    </row>
    <row r="142" spans="1:14" ht="12.75">
      <c r="A142" s="84" t="s">
        <v>342</v>
      </c>
      <c r="B142" s="84"/>
      <c r="C142" s="84"/>
      <c r="D142" s="84"/>
      <c r="E142" s="84"/>
      <c r="F142" s="84"/>
      <c r="G142" s="84"/>
      <c r="H142" s="84"/>
      <c r="I142" s="84"/>
      <c r="J142" s="84"/>
      <c r="M142" s="84"/>
      <c r="N142" s="84"/>
    </row>
    <row r="143" spans="1:14" ht="12.75">
      <c r="A143" s="84" t="s">
        <v>343</v>
      </c>
      <c r="B143" s="84"/>
      <c r="C143" s="84"/>
      <c r="D143" s="84"/>
      <c r="E143" s="84"/>
      <c r="F143" s="84"/>
      <c r="G143" s="84"/>
      <c r="H143" s="84"/>
      <c r="I143" s="84"/>
      <c r="J143" s="84"/>
      <c r="M143" s="84"/>
      <c r="N143" s="84"/>
    </row>
    <row r="144" spans="1:14" ht="12.75">
      <c r="A144" s="84"/>
      <c r="B144" s="84"/>
      <c r="C144" s="84"/>
      <c r="D144" s="84"/>
      <c r="E144" s="84"/>
      <c r="F144" s="84"/>
      <c r="G144" s="84"/>
      <c r="H144" s="84"/>
      <c r="I144" s="84"/>
      <c r="J144" s="84"/>
      <c r="M144" s="84"/>
      <c r="N144" s="84"/>
    </row>
    <row r="145" spans="1:14" ht="12.75">
      <c r="A145" s="84"/>
      <c r="B145" s="84"/>
      <c r="C145" s="84"/>
      <c r="D145" s="84"/>
      <c r="E145" s="84"/>
      <c r="F145" s="84"/>
      <c r="G145" s="84"/>
      <c r="H145" s="84"/>
      <c r="I145" s="84"/>
      <c r="J145" s="84"/>
      <c r="M145" s="84"/>
      <c r="N145" s="84"/>
    </row>
    <row r="146" spans="1:14" ht="12.75">
      <c r="A146" s="84"/>
      <c r="B146" s="84"/>
      <c r="C146" s="84"/>
      <c r="D146" s="84"/>
      <c r="E146" s="84"/>
      <c r="F146" s="84"/>
      <c r="G146" s="84"/>
      <c r="H146" s="84"/>
      <c r="I146" s="84"/>
      <c r="J146" s="84"/>
      <c r="M146" s="84"/>
      <c r="N146" s="84"/>
    </row>
    <row r="147" spans="1:14" ht="12.75">
      <c r="A147" s="84"/>
      <c r="B147" s="84"/>
      <c r="C147" s="84"/>
      <c r="D147" s="84"/>
      <c r="E147" s="84"/>
      <c r="F147" s="84"/>
      <c r="G147" s="84"/>
      <c r="H147" s="84"/>
      <c r="I147" s="84"/>
      <c r="J147" s="84"/>
      <c r="M147" s="84"/>
      <c r="N147" s="84"/>
    </row>
    <row r="148" spans="1:14" ht="12.75">
      <c r="A148" s="84"/>
      <c r="B148" s="84"/>
      <c r="C148" s="84"/>
      <c r="D148" s="84"/>
      <c r="E148" s="84"/>
      <c r="F148" s="84"/>
      <c r="G148" s="84"/>
      <c r="H148" s="84"/>
      <c r="I148" s="84"/>
      <c r="J148" s="84"/>
      <c r="M148" s="84"/>
      <c r="N148" s="84"/>
    </row>
    <row r="149" spans="1:14" ht="12.75">
      <c r="A149" s="84"/>
      <c r="B149" s="84"/>
      <c r="C149" s="84"/>
      <c r="D149" s="84"/>
      <c r="E149" s="84"/>
      <c r="F149" s="84"/>
      <c r="G149" s="84"/>
      <c r="H149" s="84"/>
      <c r="I149" s="84"/>
      <c r="J149" s="84"/>
      <c r="M149" s="84"/>
      <c r="N149" s="84"/>
    </row>
    <row r="150" spans="1:14" ht="12.75">
      <c r="A150" s="84"/>
      <c r="B150" s="84"/>
      <c r="C150" s="84"/>
      <c r="D150" s="84"/>
      <c r="E150" s="84"/>
      <c r="F150" s="84"/>
      <c r="G150" s="84"/>
      <c r="H150" s="84"/>
      <c r="I150" s="84"/>
      <c r="J150" s="84"/>
      <c r="M150" s="84"/>
      <c r="N150" s="84"/>
    </row>
    <row r="151" spans="1:14" ht="12.75">
      <c r="A151" s="84"/>
      <c r="B151" s="84"/>
      <c r="C151" s="84"/>
      <c r="D151" s="84"/>
      <c r="E151" s="84"/>
      <c r="F151" s="84"/>
      <c r="G151" s="84"/>
      <c r="H151" s="84"/>
      <c r="I151" s="84"/>
      <c r="J151" s="84"/>
      <c r="M151" s="84"/>
      <c r="N151" s="84"/>
    </row>
    <row r="152" spans="1:14" ht="12.75">
      <c r="A152" s="84"/>
      <c r="B152" s="84"/>
      <c r="C152" s="84"/>
      <c r="D152" s="84"/>
      <c r="E152" s="84"/>
      <c r="F152" s="84"/>
      <c r="G152" s="84"/>
      <c r="H152" s="84"/>
      <c r="I152" s="84"/>
      <c r="J152" s="84"/>
      <c r="M152" s="84"/>
      <c r="N152" s="84"/>
    </row>
    <row r="153" spans="1:14" ht="12.75">
      <c r="A153" s="84"/>
      <c r="B153" s="84"/>
      <c r="C153" s="84"/>
      <c r="D153" s="84"/>
      <c r="E153" s="84"/>
      <c r="F153" s="84"/>
      <c r="G153" s="84"/>
      <c r="H153" s="84"/>
      <c r="I153" s="84"/>
      <c r="J153" s="84"/>
      <c r="M153" s="84"/>
      <c r="N153" s="84"/>
    </row>
    <row r="154" spans="1:14" ht="12.75">
      <c r="A154" s="84"/>
      <c r="B154" s="84"/>
      <c r="C154" s="84"/>
      <c r="D154" s="84"/>
      <c r="E154" s="84"/>
      <c r="F154" s="84"/>
      <c r="G154" s="84"/>
      <c r="H154" s="84"/>
      <c r="I154" s="84"/>
      <c r="J154" s="84"/>
      <c r="M154" s="84"/>
      <c r="N154" s="84"/>
    </row>
    <row r="155" spans="1:14" ht="12.75">
      <c r="A155" s="84"/>
      <c r="B155" s="84"/>
      <c r="C155" s="84"/>
      <c r="D155" s="84"/>
      <c r="E155" s="84"/>
      <c r="F155" s="84"/>
      <c r="G155" s="84"/>
      <c r="H155" s="84"/>
      <c r="I155" s="84"/>
      <c r="J155" s="84"/>
      <c r="M155" s="84"/>
      <c r="N155" s="84"/>
    </row>
    <row r="156" spans="1:14" ht="12.75">
      <c r="A156" s="84"/>
      <c r="B156" s="84"/>
      <c r="C156" s="84"/>
      <c r="D156" s="84"/>
      <c r="E156" s="84"/>
      <c r="F156" s="84"/>
      <c r="G156" s="84"/>
      <c r="H156" s="84"/>
      <c r="I156" s="84"/>
      <c r="J156" s="84"/>
      <c r="M156" s="84"/>
      <c r="N156" s="84"/>
    </row>
    <row r="157" spans="1:14" ht="12.75">
      <c r="A157" s="84"/>
      <c r="B157" s="84"/>
      <c r="C157" s="84"/>
      <c r="D157" s="84"/>
      <c r="E157" s="84"/>
      <c r="F157" s="84"/>
      <c r="G157" s="84"/>
      <c r="H157" s="84"/>
      <c r="I157" s="84"/>
      <c r="J157" s="84"/>
      <c r="M157" s="84"/>
      <c r="N157" s="84"/>
    </row>
    <row r="158" spans="1:14" ht="12.75">
      <c r="A158" s="84"/>
      <c r="B158" s="84"/>
      <c r="C158" s="84"/>
      <c r="D158" s="84"/>
      <c r="E158" s="84"/>
      <c r="F158" s="84"/>
      <c r="G158" s="84"/>
      <c r="H158" s="84"/>
      <c r="I158" s="84"/>
      <c r="J158" s="84"/>
      <c r="M158" s="84"/>
      <c r="N158" s="84"/>
    </row>
    <row r="159" spans="1:14" ht="12.75">
      <c r="A159" s="84"/>
      <c r="B159" s="84"/>
      <c r="C159" s="84"/>
      <c r="D159" s="84"/>
      <c r="E159" s="84"/>
      <c r="F159" s="84"/>
      <c r="G159" s="84"/>
      <c r="H159" s="84"/>
      <c r="I159" s="84"/>
      <c r="J159" s="84"/>
      <c r="M159" s="84"/>
      <c r="N159" s="84"/>
    </row>
    <row r="160" spans="1:14" ht="12.75">
      <c r="A160" s="84"/>
      <c r="B160" s="84"/>
      <c r="C160" s="84"/>
      <c r="D160" s="84"/>
      <c r="E160" s="84"/>
      <c r="F160" s="84"/>
      <c r="G160" s="84"/>
      <c r="H160" s="84"/>
      <c r="I160" s="84"/>
      <c r="J160" s="84"/>
      <c r="M160" s="84"/>
      <c r="N160" s="84"/>
    </row>
    <row r="161" spans="1:14" ht="12.75">
      <c r="A161" s="84"/>
      <c r="B161" s="84"/>
      <c r="C161" s="84"/>
      <c r="D161" s="84"/>
      <c r="E161" s="84"/>
      <c r="F161" s="84"/>
      <c r="G161" s="84"/>
      <c r="H161" s="84"/>
      <c r="I161" s="84"/>
      <c r="J161" s="84"/>
      <c r="M161" s="84"/>
      <c r="N161" s="84"/>
    </row>
    <row r="162" spans="1:14" ht="12.75">
      <c r="A162" s="84"/>
      <c r="B162" s="84"/>
      <c r="C162" s="84"/>
      <c r="D162" s="84"/>
      <c r="E162" s="84"/>
      <c r="F162" s="84"/>
      <c r="G162" s="84"/>
      <c r="H162" s="84"/>
      <c r="I162" s="84"/>
      <c r="J162" s="84"/>
      <c r="M162" s="84"/>
      <c r="N162" s="84"/>
    </row>
    <row r="163" spans="1:14" ht="12.75">
      <c r="A163" s="84"/>
      <c r="B163" s="84"/>
      <c r="C163" s="84"/>
      <c r="D163" s="84"/>
      <c r="E163" s="84"/>
      <c r="F163" s="84"/>
      <c r="G163" s="84"/>
      <c r="H163" s="84"/>
      <c r="I163" s="84"/>
      <c r="J163" s="84"/>
      <c r="M163" s="84"/>
      <c r="N163" s="84"/>
    </row>
    <row r="164" spans="1:14" ht="12.75">
      <c r="A164" s="84"/>
      <c r="B164" s="84"/>
      <c r="C164" s="84"/>
      <c r="D164" s="84"/>
      <c r="E164" s="84"/>
      <c r="F164" s="84"/>
      <c r="G164" s="84"/>
      <c r="H164" s="84"/>
      <c r="I164" s="84"/>
      <c r="J164" s="84"/>
      <c r="M164" s="84"/>
      <c r="N164" s="84"/>
    </row>
    <row r="165" spans="1:14" ht="12.75">
      <c r="A165" s="84"/>
      <c r="B165" s="84"/>
      <c r="C165" s="84"/>
      <c r="D165" s="84"/>
      <c r="E165" s="84"/>
      <c r="F165" s="84"/>
      <c r="G165" s="84"/>
      <c r="H165" s="84"/>
      <c r="I165" s="84"/>
      <c r="J165" s="84"/>
      <c r="M165" s="84"/>
      <c r="N165" s="84"/>
    </row>
    <row r="166" spans="1:14" ht="12.75">
      <c r="A166" s="84"/>
      <c r="B166" s="84"/>
      <c r="C166" s="84"/>
      <c r="D166" s="84"/>
      <c r="E166" s="84"/>
      <c r="F166" s="84"/>
      <c r="G166" s="84"/>
      <c r="H166" s="84"/>
      <c r="I166" s="84"/>
      <c r="J166" s="84"/>
      <c r="M166" s="84"/>
      <c r="N166" s="84"/>
    </row>
    <row r="167" spans="1:14" ht="12.75">
      <c r="A167" s="84"/>
      <c r="B167" s="84"/>
      <c r="C167" s="84"/>
      <c r="D167" s="84"/>
      <c r="E167" s="84"/>
      <c r="F167" s="84"/>
      <c r="G167" s="84"/>
      <c r="H167" s="84"/>
      <c r="I167" s="84"/>
      <c r="J167" s="84"/>
      <c r="M167" s="84"/>
      <c r="N167" s="84"/>
    </row>
    <row r="168" spans="1:14" ht="12.75">
      <c r="A168" s="84"/>
      <c r="B168" s="84"/>
      <c r="C168" s="84"/>
      <c r="D168" s="84"/>
      <c r="E168" s="84"/>
      <c r="F168" s="84"/>
      <c r="G168" s="84"/>
      <c r="H168" s="84"/>
      <c r="I168" s="84"/>
      <c r="J168" s="84"/>
      <c r="M168" s="84"/>
      <c r="N168" s="84"/>
    </row>
    <row r="169" spans="1:14" ht="12.75">
      <c r="A169" s="84"/>
      <c r="B169" s="84"/>
      <c r="C169" s="84"/>
      <c r="D169" s="84"/>
      <c r="E169" s="84"/>
      <c r="F169" s="84"/>
      <c r="G169" s="84"/>
      <c r="H169" s="84"/>
      <c r="I169" s="84"/>
      <c r="J169" s="84"/>
      <c r="M169" s="84"/>
      <c r="N169" s="84"/>
    </row>
    <row r="170" spans="1:14" ht="12.75">
      <c r="A170" s="84"/>
      <c r="B170" s="84"/>
      <c r="C170" s="84"/>
      <c r="D170" s="84"/>
      <c r="E170" s="84"/>
      <c r="F170" s="84"/>
      <c r="G170" s="84"/>
      <c r="H170" s="84"/>
      <c r="I170" s="84"/>
      <c r="J170" s="84"/>
      <c r="M170" s="84"/>
      <c r="N170" s="84"/>
    </row>
    <row r="171" spans="1:14" ht="12.75">
      <c r="A171" s="84"/>
      <c r="B171" s="84"/>
      <c r="C171" s="84"/>
      <c r="D171" s="84"/>
      <c r="E171" s="84"/>
      <c r="F171" s="84"/>
      <c r="G171" s="84"/>
      <c r="H171" s="84"/>
      <c r="I171" s="84"/>
      <c r="J171" s="84"/>
      <c r="M171" s="84"/>
      <c r="N171" s="84"/>
    </row>
    <row r="172" spans="1:14" ht="12.75">
      <c r="A172" s="84"/>
      <c r="B172" s="84"/>
      <c r="C172" s="84"/>
      <c r="D172" s="84"/>
      <c r="E172" s="84"/>
      <c r="F172" s="84"/>
      <c r="G172" s="84"/>
      <c r="H172" s="84"/>
      <c r="I172" s="84"/>
      <c r="J172" s="84"/>
      <c r="M172" s="84"/>
      <c r="N172" s="84"/>
    </row>
    <row r="173" spans="1:14" ht="12.75">
      <c r="A173" s="84"/>
      <c r="B173" s="84"/>
      <c r="C173" s="84"/>
      <c r="D173" s="84"/>
      <c r="E173" s="84"/>
      <c r="F173" s="84"/>
      <c r="G173" s="84"/>
      <c r="H173" s="84"/>
      <c r="I173" s="84"/>
      <c r="J173" s="84"/>
      <c r="M173" s="84"/>
      <c r="N173" s="84"/>
    </row>
    <row r="174" spans="1:14" ht="12.75">
      <c r="A174" s="84"/>
      <c r="B174" s="84"/>
      <c r="C174" s="84"/>
      <c r="D174" s="84"/>
      <c r="E174" s="84"/>
      <c r="F174" s="84"/>
      <c r="G174" s="84"/>
      <c r="H174" s="84"/>
      <c r="I174" s="84"/>
      <c r="J174" s="84"/>
      <c r="M174" s="84"/>
      <c r="N174" s="84"/>
    </row>
    <row r="175" spans="1:14" ht="12.75">
      <c r="A175" s="84"/>
      <c r="B175" s="84"/>
      <c r="C175" s="84"/>
      <c r="D175" s="84"/>
      <c r="E175" s="84"/>
      <c r="F175" s="84"/>
      <c r="G175" s="84"/>
      <c r="H175" s="84"/>
      <c r="I175" s="84"/>
      <c r="J175" s="84"/>
      <c r="M175" s="84"/>
      <c r="N175" s="84"/>
    </row>
    <row r="176" spans="1:14" ht="12.75">
      <c r="A176" s="84"/>
      <c r="B176" s="84"/>
      <c r="C176" s="84"/>
      <c r="D176" s="84"/>
      <c r="E176" s="84"/>
      <c r="F176" s="84"/>
      <c r="G176" s="84"/>
      <c r="H176" s="84"/>
      <c r="I176" s="84"/>
      <c r="J176" s="84"/>
      <c r="M176" s="84"/>
      <c r="N176" s="84"/>
    </row>
    <row r="177" spans="1:14" ht="12.75">
      <c r="A177" s="84"/>
      <c r="B177" s="84"/>
      <c r="C177" s="84"/>
      <c r="D177" s="84"/>
      <c r="E177" s="84"/>
      <c r="F177" s="84"/>
      <c r="G177" s="84"/>
      <c r="H177" s="84"/>
      <c r="I177" s="84"/>
      <c r="J177" s="84"/>
      <c r="M177" s="84"/>
      <c r="N177" s="84"/>
    </row>
    <row r="178" spans="1:14" ht="12.75">
      <c r="A178" s="84"/>
      <c r="B178" s="84"/>
      <c r="C178" s="84"/>
      <c r="D178" s="84"/>
      <c r="E178" s="84"/>
      <c r="F178" s="84"/>
      <c r="G178" s="84"/>
      <c r="H178" s="84"/>
      <c r="I178" s="84"/>
      <c r="J178" s="84"/>
      <c r="M178" s="84"/>
      <c r="N178" s="84"/>
    </row>
    <row r="179" spans="1:14" ht="12.75">
      <c r="A179" s="84"/>
      <c r="B179" s="84"/>
      <c r="C179" s="84"/>
      <c r="D179" s="84"/>
      <c r="E179" s="84"/>
      <c r="F179" s="84"/>
      <c r="G179" s="84"/>
      <c r="H179" s="84"/>
      <c r="I179" s="84"/>
      <c r="J179" s="84"/>
      <c r="M179" s="84"/>
      <c r="N179" s="84"/>
    </row>
    <row r="180" spans="1:14" ht="12.75">
      <c r="A180" s="84"/>
      <c r="B180" s="84"/>
      <c r="C180" s="84"/>
      <c r="D180" s="84"/>
      <c r="E180" s="84"/>
      <c r="F180" s="84"/>
      <c r="G180" s="84"/>
      <c r="H180" s="84"/>
      <c r="I180" s="84"/>
      <c r="J180" s="84"/>
      <c r="M180" s="84"/>
      <c r="N180" s="84"/>
    </row>
    <row r="181" spans="1:14" ht="12.75">
      <c r="A181" s="84"/>
      <c r="B181" s="84"/>
      <c r="C181" s="84"/>
      <c r="D181" s="84"/>
      <c r="E181" s="84"/>
      <c r="F181" s="84"/>
      <c r="G181" s="84"/>
      <c r="H181" s="84"/>
      <c r="I181" s="84"/>
      <c r="J181" s="84"/>
      <c r="M181" s="84"/>
      <c r="N181" s="84"/>
    </row>
    <row r="182" spans="1:14" ht="12.75">
      <c r="A182" s="84"/>
      <c r="B182" s="84"/>
      <c r="C182" s="84"/>
      <c r="D182" s="84"/>
      <c r="E182" s="84"/>
      <c r="F182" s="84"/>
      <c r="G182" s="84"/>
      <c r="H182" s="84"/>
      <c r="I182" s="84"/>
      <c r="J182" s="84"/>
      <c r="M182" s="84"/>
      <c r="N182" s="84"/>
    </row>
    <row r="183" spans="1:14" ht="12.75">
      <c r="A183" s="84"/>
      <c r="B183" s="84"/>
      <c r="C183" s="84"/>
      <c r="D183" s="84"/>
      <c r="E183" s="84"/>
      <c r="F183" s="84"/>
      <c r="G183" s="84"/>
      <c r="H183" s="84"/>
      <c r="I183" s="84"/>
      <c r="J183" s="84"/>
      <c r="M183" s="84"/>
      <c r="N183" s="84"/>
    </row>
    <row r="184" spans="1:14" ht="12.75">
      <c r="A184" s="84"/>
      <c r="B184" s="84"/>
      <c r="C184" s="84"/>
      <c r="D184" s="84"/>
      <c r="E184" s="84"/>
      <c r="F184" s="84"/>
      <c r="G184" s="84"/>
      <c r="H184" s="84"/>
      <c r="I184" s="84"/>
      <c r="J184" s="84"/>
      <c r="M184" s="84"/>
      <c r="N184" s="84"/>
    </row>
    <row r="185" spans="1:14" ht="12.75">
      <c r="A185" s="84"/>
      <c r="B185" s="84"/>
      <c r="C185" s="84"/>
      <c r="D185" s="84"/>
      <c r="E185" s="84"/>
      <c r="F185" s="84"/>
      <c r="G185" s="84"/>
      <c r="H185" s="84"/>
      <c r="I185" s="84"/>
      <c r="J185" s="84"/>
      <c r="M185" s="84"/>
      <c r="N185" s="84"/>
    </row>
    <row r="186" spans="1:14" ht="12.75">
      <c r="A186" s="84"/>
      <c r="B186" s="84"/>
      <c r="C186" s="84"/>
      <c r="D186" s="84"/>
      <c r="E186" s="84"/>
      <c r="F186" s="84"/>
      <c r="G186" s="84"/>
      <c r="H186" s="84"/>
      <c r="I186" s="84"/>
      <c r="J186" s="84"/>
      <c r="M186" s="84"/>
      <c r="N186" s="84"/>
    </row>
    <row r="187" spans="1:14" ht="12.75">
      <c r="A187" s="84"/>
      <c r="B187" s="84"/>
      <c r="C187" s="84"/>
      <c r="D187" s="84"/>
      <c r="E187" s="84"/>
      <c r="F187" s="84"/>
      <c r="G187" s="84"/>
      <c r="H187" s="84"/>
      <c r="I187" s="84"/>
      <c r="J187" s="84"/>
      <c r="M187" s="84"/>
      <c r="N187" s="84"/>
    </row>
    <row r="188" spans="1:14" ht="12.75">
      <c r="A188" s="84"/>
      <c r="B188" s="84"/>
      <c r="C188" s="84"/>
      <c r="D188" s="84"/>
      <c r="E188" s="84"/>
      <c r="F188" s="84"/>
      <c r="G188" s="84"/>
      <c r="H188" s="84"/>
      <c r="I188" s="84"/>
      <c r="J188" s="84"/>
      <c r="M188" s="84"/>
      <c r="N188" s="84"/>
    </row>
    <row r="189" spans="1:14" ht="12.75">
      <c r="A189" s="84"/>
      <c r="B189" s="84"/>
      <c r="C189" s="84"/>
      <c r="D189" s="84"/>
      <c r="E189" s="84"/>
      <c r="F189" s="84"/>
      <c r="G189" s="84"/>
      <c r="H189" s="84"/>
      <c r="I189" s="84"/>
      <c r="J189" s="84"/>
      <c r="M189" s="84"/>
      <c r="N189" s="84"/>
    </row>
    <row r="190" spans="1:14" ht="12.75">
      <c r="A190" s="84"/>
      <c r="B190" s="84"/>
      <c r="C190" s="84"/>
      <c r="D190" s="84"/>
      <c r="E190" s="84"/>
      <c r="F190" s="84"/>
      <c r="G190" s="84"/>
      <c r="H190" s="84"/>
      <c r="I190" s="84"/>
      <c r="J190" s="84"/>
      <c r="M190" s="84"/>
      <c r="N190" s="84"/>
    </row>
  </sheetData>
  <mergeCells count="18">
    <mergeCell ref="A106:L108"/>
    <mergeCell ref="A103:F103"/>
    <mergeCell ref="A81:I81"/>
    <mergeCell ref="A82:I82"/>
    <mergeCell ref="C79:I80"/>
    <mergeCell ref="A79:B79"/>
    <mergeCell ref="A20:I21"/>
    <mergeCell ref="A17:I18"/>
    <mergeCell ref="A36:I37"/>
    <mergeCell ref="A69:I69"/>
    <mergeCell ref="A70:I70"/>
    <mergeCell ref="A48:I48"/>
    <mergeCell ref="A44:I44"/>
    <mergeCell ref="A4:B4"/>
    <mergeCell ref="A7:H7"/>
    <mergeCell ref="A6:G6"/>
    <mergeCell ref="A11:G11"/>
    <mergeCell ref="A1:N3"/>
  </mergeCells>
  <hyperlinks>
    <hyperlink ref="A7" r:id="rId1" display="http://ecenter.colorado.edu/energy/projects/green_computing.html"/>
    <hyperlink ref="A11" r:id="rId2" display="http://www.thinkgreenalliance.com/news/5-smart-green-ways-to-save-money-for-your-business "/>
    <hyperlink ref="A43" r:id="rId3" display="http://www.officedepot.com/a/browse/copy-and-multipurpose-paper-white/N=4+4224/"/>
    <hyperlink ref="A47" r:id="rId4" display="http://www.staples.ca/ENG/Catalog/cat_class.asp?CatIds=3%2C144%2C2860,4710&amp;name=CA%5FCL%5FRecycledCases"/>
    <hyperlink ref="A69" r:id="rId5" display="http://www.payscale.com/research/CA/Certification=Project_Management_Professional_%28PMP%29/Hourly_Rate"/>
    <hyperlink ref="A81" r:id="rId6" display="http://www.conservatree.org/learn/EnviroIssues/TreeStats.shtml"/>
    <hyperlink ref="A85" r:id="rId7" display="http://www.edf.org/papercalculator/index.cfm?action=papers"/>
    <hyperlink ref="A76" r:id="rId8" display="http://www.catalystpaper.ca/"/>
    <hyperlink ref="A103" r:id="rId9" display="http://www.fedex.com/ratefinder/home?cc=CA&amp;language=en&amp;locId=express"/>
    <hyperlink ref="A139" r:id="rId10" display="http://www.bankofcanada.ca/en/rates/bonds.html "/>
    <hyperlink ref="A54" r:id="rId11" display="www.staples.ca"/>
    <hyperlink ref="A58" r:id="rId12" display="www.dell.com"/>
    <hyperlink ref="A61" r:id="rId13" display="www.hp.com"/>
  </hyperlinks>
  <printOptions/>
  <pageMargins left="0.75" right="0.75" top="1" bottom="1" header="0.5" footer="0.5"/>
  <pageSetup orientation="portrait" paperSize="9"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dcterms:created xsi:type="dcterms:W3CDTF">2010-02-08T16:42:34Z</dcterms:created>
  <dcterms:modified xsi:type="dcterms:W3CDTF">2010-02-10T17:48:59Z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