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4840" windowHeight="15460" activeTab="3"/>
  </bookViews>
  <sheets>
    <sheet name="Introduction" sheetId="1" r:id="rId1"/>
    <sheet name="Input Page" sheetId="2" r:id="rId2"/>
    <sheet name="Executive Summary" sheetId="3" r:id="rId3"/>
    <sheet name="Projected Savings" sheetId="4" r:id="rId4"/>
    <sheet name="Graphs" sheetId="5" r:id="rId5"/>
    <sheet name="Assumptions-References" sheetId="6" r:id="rId6"/>
  </sheets>
  <externalReferences>
    <externalReference r:id="rId9"/>
  </externalReferences>
  <definedNames/>
  <calcPr fullCalcOnLoad="1"/>
</workbook>
</file>

<file path=xl/sharedStrings.xml><?xml version="1.0" encoding="utf-8"?>
<sst xmlns="http://schemas.openxmlformats.org/spreadsheetml/2006/main" count="260" uniqueCount="207">
  <si>
    <t>Distance not driven (km)</t>
  </si>
  <si>
    <t>Total Cash Outflow</t>
  </si>
  <si>
    <t>Risk-free rate of return</t>
  </si>
  <si>
    <t>Discounted Cash flow</t>
  </si>
  <si>
    <t>Cumulative Discounted Cash Flow</t>
  </si>
  <si>
    <t>Net present value</t>
  </si>
  <si>
    <t>IRR</t>
  </si>
  <si>
    <t>Payback period (years)</t>
  </si>
  <si>
    <t>Environmental impact:</t>
  </si>
  <si>
    <t>Baseline</t>
  </si>
  <si>
    <t>Year 1</t>
  </si>
  <si>
    <t>Year 2</t>
  </si>
  <si>
    <t>Year 3</t>
  </si>
  <si>
    <t>Year 4</t>
  </si>
  <si>
    <t>year 5</t>
  </si>
  <si>
    <t>Total gas saved per year (L)</t>
  </si>
  <si>
    <t>Gas saved per employee (L)</t>
  </si>
  <si>
    <t>Total CO2 Reduction (kg)</t>
  </si>
  <si>
    <t>CO2 reduction per employee (kg)</t>
  </si>
  <si>
    <t>Barrels of Oil Conserved (barrels)</t>
  </si>
  <si>
    <t>Cumulative CO2 Savings (kg)</t>
  </si>
  <si>
    <t>Year 7</t>
  </si>
  <si>
    <t>$1.51/sqft</t>
  </si>
  <si>
    <t>10. Energy per square foot in office building</t>
  </si>
  <si>
    <t>NET SAVINGS PER TELECOMMUTER</t>
  </si>
  <si>
    <t>For additional information on assumptions and details on calculations, please refer to the 'Assumptions-References' page:</t>
  </si>
  <si>
    <t>Telecommuting allows for workers to perform their jobs from home so that the business can reduce office space allowing cubicles to be shared on alternating days. Employees will be able to greatly reduce their fuel consumption by not needing to commute to work each day of the week. The dynamic example below is a summarised version of the effects stemming from implementing a telecommuting program in the workplace.</t>
  </si>
  <si>
    <t>Summary of environmental and financial savings from telecommuting:</t>
  </si>
  <si>
    <t>Projected Savings</t>
  </si>
  <si>
    <t>Graphs</t>
  </si>
  <si>
    <t>For furthur information, please refer to:</t>
  </si>
  <si>
    <t>The risk free rates of return employed for discounting in this spreadsheet are as follows:</t>
  </si>
  <si>
    <t>15.</t>
  </si>
  <si>
    <t xml:space="preserve"> </t>
  </si>
  <si>
    <t>16.</t>
  </si>
  <si>
    <t>17.</t>
  </si>
  <si>
    <t>18.</t>
  </si>
  <si>
    <t>Projected savings over 10 years:</t>
  </si>
  <si>
    <t>Year 6</t>
  </si>
  <si>
    <t>Year 6</t>
  </si>
  <si>
    <t>Year 7</t>
  </si>
  <si>
    <t>Year 7</t>
  </si>
  <si>
    <t>Year 8</t>
  </si>
  <si>
    <t>Year 8</t>
  </si>
  <si>
    <t>Year 9</t>
  </si>
  <si>
    <t>Year 9</t>
  </si>
  <si>
    <t>Year 10</t>
  </si>
  <si>
    <t>Year 10</t>
  </si>
  <si>
    <t>Net Cash Flow ($)</t>
  </si>
  <si>
    <t>Cumulative NCF ($)</t>
  </si>
  <si>
    <t>Please refer to 'projected savings' and 'graphs' tabs at the bottom of this spreadsheet for further details of the respective financial impact to your company.</t>
  </si>
  <si>
    <t>9. Increased Effectiveness Factor</t>
  </si>
  <si>
    <t xml:space="preserve">    Organizational Effectiveness Factor</t>
  </si>
  <si>
    <t xml:space="preserve">    Decreased Turnover Factor</t>
  </si>
  <si>
    <t xml:space="preserve">    Decreased Sick Leave Factor</t>
  </si>
  <si>
    <t>REFERENCE:</t>
  </si>
  <si>
    <t>11. Average Daily Commute</t>
  </si>
  <si>
    <t>12. Vehicle Fuel Economy</t>
  </si>
  <si>
    <t>13. Electricity Costs</t>
  </si>
  <si>
    <t>14. Cost of Parking</t>
  </si>
  <si>
    <t>http://www.cra-arc.gc.ca/tx/bsnss/tpcs/pyrll/bnfts/tmbl/llwnc/rts-eng.html</t>
  </si>
  <si>
    <t>&lt;-- recheck reference</t>
  </si>
  <si>
    <t>In order to model projected savings for your company, please input data through the 'Input page' tab at the bottom of this spreadsheet, OR</t>
  </si>
  <si>
    <t>Assumptions-References</t>
  </si>
  <si>
    <t>Input Page</t>
  </si>
  <si>
    <t>For this reason, Queen's University and/or participants of the "Green IT" Project cannot be held responsible for any mistakes or deficiencies in the data or calculations.</t>
  </si>
  <si>
    <t xml:space="preserve">Assuming your organization will convert </t>
  </si>
  <si>
    <t>to telecommuters.  The average</t>
  </si>
  <si>
    <t xml:space="preserve">distance travelled by each employee is </t>
  </si>
  <si>
    <t>km and the number of workdays</t>
  </si>
  <si>
    <t>telecommuted per year is</t>
  </si>
  <si>
    <t xml:space="preserve">. </t>
  </si>
  <si>
    <t>Based on how many employees would willingly telecommute or that you would permit to do so, this could be a high-impact savings practice that could be of great benefit to your company.</t>
  </si>
  <si>
    <t>Office space is an expensive portion of the costs of running a business in today's competitive economy and transportation costs for employees greatly impact their total income. These can be reduced through the techniques of telecommuting in the workplace.</t>
  </si>
  <si>
    <t>- It is assumed that there is perfect sharing of resources such as office space and parking. While this may not be the actual case, optimization of these resources is strongly encouraged.</t>
  </si>
  <si>
    <t>Mouse</t>
  </si>
  <si>
    <t>Annual Teleconferincing Software License</t>
  </si>
  <si>
    <t>Total Direct Benefits PER TELECOMMUTER</t>
  </si>
  <si>
    <t>TOTAL COST TO EMPLOYER</t>
  </si>
  <si>
    <t>*</t>
  </si>
  <si>
    <t>1-year</t>
  </si>
  <si>
    <t>2-year</t>
  </si>
  <si>
    <t>3-year</t>
  </si>
  <si>
    <t>4-year</t>
  </si>
  <si>
    <t>5-year</t>
  </si>
  <si>
    <t xml:space="preserve">which are T-bill or Canadian Bond rates on September 23rd, 2009 taken from Bank of Canada's webpage. </t>
  </si>
  <si>
    <t>Baseline Annual</t>
  </si>
  <si>
    <t>Equipment</t>
  </si>
  <si>
    <t>TOTAL PROJECTED ANNUAL SAVINGS</t>
  </si>
  <si>
    <t>Input your Data for Reducing Office Footprint with Telecommuting</t>
  </si>
  <si>
    <t>Costs to Employer Per Office Based Employee</t>
  </si>
  <si>
    <t>Parking</t>
  </si>
  <si>
    <t>- We have assumed that all employees would normally travel to work by car.</t>
  </si>
  <si>
    <t>- It is assumed that the home office space incurs no extra cost to the employer or the employee and that there is no increase in the home embodied energy due to the addition of a home office.</t>
  </si>
  <si>
    <t>Here are some examples of the base assumptions we have made in our model:</t>
  </si>
  <si>
    <t xml:space="preserve">It is mandatory to input data into the yellow cells below. </t>
  </si>
  <si>
    <t>If assumptions in this model are not in accordance with your company, please subsequently change the projections in the green cells.</t>
  </si>
  <si>
    <t>Example:</t>
  </si>
  <si>
    <t>Car</t>
  </si>
  <si>
    <t>Assume that your current company hires 20 employees, out of which 5 telecommute on a regular basis. The average commuting distance is estimated to be 100 km.</t>
  </si>
  <si>
    <t>Disclaimer:</t>
  </si>
  <si>
    <t>We make no warranties of any kind, express or implied, about the completeness, accuracy, or reliability of the data or calculations.</t>
  </si>
  <si>
    <t>baseline -$100</t>
  </si>
  <si>
    <t>Under 20 employees per month $170 + tax = $192</t>
  </si>
  <si>
    <t>per annum =$2305</t>
  </si>
  <si>
    <t>(all employees)</t>
  </si>
  <si>
    <t>Reference: www.shaw.ca - Internet Business package</t>
  </si>
  <si>
    <t>**</t>
  </si>
  <si>
    <t>Instructions:</t>
  </si>
  <si>
    <t>Average Telecommuter Salary</t>
  </si>
  <si>
    <t>Costs to Employer PER TELECOMMUTER</t>
  </si>
  <si>
    <t>Direct Costs</t>
  </si>
  <si>
    <t>One Time</t>
  </si>
  <si>
    <t>Selection and Training</t>
  </si>
  <si>
    <t>Benefits to Employer PER TELECOMMUTER</t>
  </si>
  <si>
    <t>Direct Benefits</t>
  </si>
  <si>
    <t>Increased Employee Effectiveness</t>
  </si>
  <si>
    <t>Average 15% relative to non-telecommuters @ 1.5 days/week</t>
  </si>
  <si>
    <t>Increased Organizational Effectiveness</t>
  </si>
  <si>
    <t>Average about 2%</t>
  </si>
  <si>
    <t>Decreased Turnover Rate</t>
  </si>
  <si>
    <t>Equivalent to 5% of salary in search &amp; training costs avoided</t>
  </si>
  <si>
    <t>Reduced Parking Requirements</t>
  </si>
  <si>
    <t>Office Space Savings</t>
  </si>
  <si>
    <t>Indirect Benefits</t>
  </si>
  <si>
    <t>Decreased Air Pollution</t>
  </si>
  <si>
    <t>Increased Competitiveness</t>
  </si>
  <si>
    <t>Average savings from one day of telecommuting at current average TC trip length</t>
  </si>
  <si>
    <t>MJ</t>
  </si>
  <si>
    <t>Gallons Fuel</t>
  </si>
  <si>
    <t xml:space="preserve">kg </t>
  </si>
  <si>
    <t>Energy Savings</t>
  </si>
  <si>
    <t>Fuel Reductions</t>
  </si>
  <si>
    <t>CO2 Reduction</t>
  </si>
  <si>
    <t>kWh</t>
  </si>
  <si>
    <t>Cash Inflow</t>
  </si>
  <si>
    <t>Net Cash Flow</t>
  </si>
  <si>
    <t>Cumulative Net Cash Flow</t>
  </si>
  <si>
    <t>Payback</t>
  </si>
  <si>
    <t>IRR</t>
  </si>
  <si>
    <t>ECM focus</t>
  </si>
  <si>
    <t>Telecommuting</t>
  </si>
  <si>
    <t>liters</t>
  </si>
  <si>
    <t>Net Cash Flow (CAD)</t>
  </si>
  <si>
    <t>Cumulative Net cash flow</t>
  </si>
  <si>
    <t>Travelling CO2 Emissions (kg)</t>
  </si>
  <si>
    <t>Telecommuting CO2 Emissions (kg)</t>
  </si>
  <si>
    <t>Annual CO2 Savings (kg)</t>
  </si>
  <si>
    <t>Number of Employees</t>
  </si>
  <si>
    <t>[sqft]</t>
  </si>
  <si>
    <t>km</t>
  </si>
  <si>
    <t>L/100km</t>
  </si>
  <si>
    <t>$/kWh</t>
  </si>
  <si>
    <t>$/yr</t>
  </si>
  <si>
    <t>Training Costs</t>
  </si>
  <si>
    <t>Home Office Hardware</t>
  </si>
  <si>
    <t>Monitor</t>
  </si>
  <si>
    <t>Keyboard</t>
  </si>
  <si>
    <t>Cost Per Square Foot of Office Space</t>
  </si>
  <si>
    <t>Total Indirect Benefits PER TELECOMMUTER</t>
  </si>
  <si>
    <t>TOTAL BENEFITS PER TELECOMMUTER</t>
  </si>
  <si>
    <t>Baseline</t>
  </si>
  <si>
    <t>Year 1</t>
  </si>
  <si>
    <t>Year 2</t>
  </si>
  <si>
    <t>Year 3</t>
  </si>
  <si>
    <t>Year 4</t>
  </si>
  <si>
    <t>Year 5</t>
  </si>
  <si>
    <t>Cost of Internet Per Employee</t>
  </si>
  <si>
    <t>Decreased Sick Leave Factor</t>
  </si>
  <si>
    <t>The following are the per km CO2 emissions of different modes of transportation (in kgs):</t>
  </si>
  <si>
    <t>The average mileage of employee vehicle</t>
  </si>
  <si>
    <t>Car(km/L)</t>
  </si>
  <si>
    <t>The average cost of travelling (per km) for different modes of travel are as follows:</t>
  </si>
  <si>
    <r>
      <t xml:space="preserve">The cost of travelling by car is taken from </t>
    </r>
    <r>
      <rPr>
        <b/>
        <sz val="10"/>
        <color indexed="8"/>
        <rFont val="Calibri"/>
        <family val="2"/>
      </rPr>
      <t xml:space="preserve">Canada Revenue Agency  </t>
    </r>
  </si>
  <si>
    <t xml:space="preserve">The amount of vehicle grade gasoline refined from a barrel of oil </t>
  </si>
  <si>
    <t>Total Annual Work Days</t>
  </si>
  <si>
    <t>Average traveling distance per employee (km)</t>
  </si>
  <si>
    <t>change --&gt;</t>
  </si>
  <si>
    <t xml:space="preserve">These calculations do not take into account any government incentives to encourage environmental sustainability; </t>
  </si>
  <si>
    <t>paybacks may increase due to incentives.</t>
  </si>
  <si>
    <t>The cost of travelling by car is $0.52/km for first 5000 kms and $0.46/km for every km after first 5000 kms.</t>
  </si>
  <si>
    <t>Increase in productivity due to employees being able to work on some of the days when they would have otherwise called in sick.</t>
  </si>
  <si>
    <t>Home Internet Subscription</t>
  </si>
  <si>
    <t>Telecommuting Software License Fees</t>
  </si>
  <si>
    <t>Subsidization of Employee Commuting Costs</t>
  </si>
  <si>
    <t>Marginal Lighting Cost</t>
  </si>
  <si>
    <t>Marginal Heating and Cooling Cost</t>
  </si>
  <si>
    <t>Increased Phone Usage</t>
  </si>
  <si>
    <t>Phone</t>
  </si>
  <si>
    <t>Cost of internet per employee</t>
  </si>
  <si>
    <t>8. It is assumed that during the regular work year, there are 5 public holidays, 5 sick days, and 10 days of personal holidays</t>
  </si>
  <si>
    <t>ASSUMPTIONS AND REFERENCES</t>
  </si>
  <si>
    <t>http://panel.telecommutect.com/eval/index.php/calc</t>
  </si>
  <si>
    <t>5. It is assumed that every non-telecommuting employee will be working 5 days a week, 52 weeks a year except statuary holidays.</t>
  </si>
  <si>
    <t>6.  Telecommuting employees will take a furthur 2 days out of every week to work from home.</t>
  </si>
  <si>
    <t>7. Cost of Parking is assumed to be 1200 $/yr</t>
  </si>
  <si>
    <t>http://en.wikipedia.org/wiki/List_of_statutory_minimum_employment_leave_by_country</t>
  </si>
  <si>
    <t>2. It is assumed that the home office space incurs no extra cost to the employer or the employee and that there is no increase in the home embodied energy due to the addition of a home office.</t>
  </si>
  <si>
    <t>3. It is assumed that there is perfect sharing of resources such as office space and parking. While this may not be the actual case, optimization of these resources is strongly encouraged.</t>
  </si>
  <si>
    <t>4. It is assumed that a direct relationship exists between the amount of employees and their associated costs.</t>
  </si>
  <si>
    <t>Telecommuting is an extremely effective way of reducing operating costs for your company, as well as decreasing it's carbon footprint . This tool allows you to explore the savings from substituting telecommuting for some office work tasks that would normally require employees traveling from home to your office.</t>
  </si>
  <si>
    <t>The information provided here is for informational purposes only. By no means is any information presented herein intended to substitute for the advice which may be provided to you by a professional.</t>
  </si>
  <si>
    <t>1. It is acknowledged that telecommuting is limited by an inherent need for certain work tasks to be performed in an office environment.</t>
  </si>
  <si>
    <t>Average Number of Days Telecommuting Per Year</t>
  </si>
  <si>
    <t>Number of Workdays Per Year</t>
  </si>
  <si>
    <t>Number of Employees Telecommuting</t>
  </si>
  <si>
    <t>Square Footage Office Space Per Employee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</si>
</sst>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 numFmtId="166" formatCode="&quot;$&quot;#,##0.00"/>
    <numFmt numFmtId="167" formatCode="&quot;$&quot;#,##0.0"/>
    <numFmt numFmtId="168" formatCode="&quot;$&quot;#,##0"/>
    <numFmt numFmtId="169" formatCode="0.0"/>
    <numFmt numFmtId="170" formatCode="General"/>
    <numFmt numFmtId="171" formatCode="&quot;$&quot;#,##0.00"/>
    <numFmt numFmtId="172" formatCode="&quot;$&quot;#,##0;[Red]\-&quot;$&quot;#,##0"/>
    <numFmt numFmtId="173" formatCode="&quot;$&quot;#,##0.00;[Red]\-&quot;$&quot;#,##0.00"/>
  </numFmts>
  <fonts count="18">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sz val="10"/>
      <color indexed="8"/>
      <name val="Calibri"/>
      <family val="2"/>
    </font>
    <font>
      <b/>
      <sz val="10"/>
      <color indexed="8"/>
      <name val="Calibri"/>
      <family val="2"/>
    </font>
    <font>
      <b/>
      <sz val="12"/>
      <color indexed="8"/>
      <name val="Calibri"/>
      <family val="2"/>
    </font>
    <font>
      <u val="single"/>
      <sz val="11"/>
      <color indexed="8"/>
      <name val="Calibri"/>
      <family val="2"/>
    </font>
    <font>
      <sz val="8"/>
      <name val="Verdana"/>
      <family val="0"/>
    </font>
    <font>
      <sz val="8"/>
      <color indexed="8"/>
      <name val="Calibri"/>
      <family val="2"/>
    </font>
    <font>
      <u val="single"/>
      <sz val="11"/>
      <color indexed="12"/>
      <name val="Calibri"/>
      <family val="2"/>
    </font>
    <font>
      <sz val="9"/>
      <color indexed="8"/>
      <name val="Calibri"/>
      <family val="2"/>
    </font>
    <font>
      <b/>
      <sz val="9"/>
      <color indexed="8"/>
      <name val="Calibri"/>
      <family val="2"/>
    </font>
    <font>
      <sz val="11"/>
      <color indexed="10"/>
      <name val="Calibri"/>
      <family val="2"/>
    </font>
    <font>
      <u val="single"/>
      <sz val="11"/>
      <color indexed="61"/>
      <name val="Calibri"/>
      <family val="2"/>
    </font>
    <font>
      <b/>
      <u val="single"/>
      <sz val="18"/>
      <color indexed="8"/>
      <name val="Calibri"/>
      <family val="0"/>
    </font>
    <font>
      <u val="single"/>
      <sz val="18"/>
      <color indexed="8"/>
      <name val="Calibri"/>
      <family val="0"/>
    </font>
  </fonts>
  <fills count="13">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27"/>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
      <patternFill patternType="solid">
        <fgColor indexed="23"/>
        <bgColor indexed="64"/>
      </patternFill>
    </fill>
    <fill>
      <patternFill patternType="solid">
        <fgColor indexed="51"/>
        <bgColor indexed="64"/>
      </patternFill>
    </fill>
    <fill>
      <patternFill patternType="solid">
        <fgColor indexed="50"/>
        <bgColor indexed="64"/>
      </patternFill>
    </fill>
    <fill>
      <patternFill patternType="solid">
        <fgColor indexed="44"/>
        <bgColor indexed="64"/>
      </patternFill>
    </fill>
  </fills>
  <borders count="48">
    <border>
      <left/>
      <right/>
      <top/>
      <bottom/>
      <diagonal/>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hair"/>
      <top style="medium"/>
      <bottom style="medium"/>
    </border>
    <border>
      <left style="hair"/>
      <right style="hair"/>
      <top style="medium"/>
      <bottom style="medium"/>
    </border>
    <border>
      <left style="hair"/>
      <right style="hair"/>
      <top style="medium"/>
      <bottom>
        <color indexed="63"/>
      </bottom>
    </border>
    <border>
      <left style="hair"/>
      <right style="medium"/>
      <top style="medium"/>
      <bottom>
        <color indexed="63"/>
      </bottom>
    </border>
    <border>
      <left style="medium"/>
      <right style="hair"/>
      <top style="hair"/>
      <bottom style="hair"/>
    </border>
    <border>
      <left style="hair"/>
      <right style="hair"/>
      <top style="hair"/>
      <bottom style="hair"/>
    </border>
    <border>
      <left style="hair"/>
      <right style="medium"/>
      <top style="hair"/>
      <bottom>
        <color indexed="63"/>
      </bottom>
    </border>
    <border>
      <left style="hair"/>
      <right>
        <color indexed="63"/>
      </right>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style="hair"/>
      <right style="medium"/>
      <top style="hair"/>
      <bottom style="medium"/>
    </border>
    <border>
      <left style="hair"/>
      <right style="medium"/>
      <top style="medium"/>
      <bottom style="mediu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color indexed="63"/>
      </bottom>
    </border>
    <border>
      <left style="hair"/>
      <right style="hair"/>
      <top style="hair"/>
      <bottom>
        <color indexed="63"/>
      </bottom>
    </border>
    <border>
      <left style="medium"/>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0" fillId="2" borderId="0" xfId="0" applyFill="1" applyAlignment="1">
      <alignment horizontal="center"/>
    </xf>
    <xf numFmtId="0" fontId="5" fillId="2" borderId="0" xfId="0" applyFont="1" applyFill="1" applyAlignment="1">
      <alignment/>
    </xf>
    <xf numFmtId="0" fontId="6" fillId="3" borderId="1" xfId="0" applyFont="1" applyFill="1" applyBorder="1" applyAlignment="1">
      <alignment horizontal="center"/>
    </xf>
    <xf numFmtId="0" fontId="0" fillId="2" borderId="0" xfId="0" applyFont="1" applyFill="1" applyAlignment="1">
      <alignment horizontal="center"/>
    </xf>
    <xf numFmtId="0" fontId="0" fillId="2" borderId="0" xfId="0" applyFill="1" applyAlignment="1">
      <alignment horizontal="center" vertical="center"/>
    </xf>
    <xf numFmtId="0" fontId="8"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2"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xf>
    <xf numFmtId="0" fontId="0" fillId="0" borderId="1" xfId="0" applyBorder="1" applyAlignment="1">
      <alignment horizontal="center"/>
    </xf>
    <xf numFmtId="0" fontId="0" fillId="4"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4"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4" borderId="10" xfId="0" applyFill="1" applyBorder="1" applyAlignment="1">
      <alignment horizontal="center"/>
    </xf>
    <xf numFmtId="0" fontId="0" fillId="5" borderId="0" xfId="0" applyFill="1" applyBorder="1" applyAlignment="1">
      <alignment horizontal="center"/>
    </xf>
    <xf numFmtId="0" fontId="0" fillId="5" borderId="11" xfId="0" applyFill="1" applyBorder="1" applyAlignment="1">
      <alignment horizontal="center"/>
    </xf>
    <xf numFmtId="166" fontId="0" fillId="4" borderId="4" xfId="0" applyNumberFormat="1" applyFill="1" applyBorder="1" applyAlignment="1">
      <alignment horizontal="center"/>
    </xf>
    <xf numFmtId="166" fontId="0" fillId="5" borderId="5" xfId="0" applyNumberFormat="1" applyFill="1" applyBorder="1" applyAlignment="1">
      <alignment horizontal="center"/>
    </xf>
    <xf numFmtId="166" fontId="0" fillId="5" borderId="6" xfId="0" applyNumberFormat="1" applyFill="1" applyBorder="1" applyAlignment="1">
      <alignment horizontal="center"/>
    </xf>
    <xf numFmtId="0" fontId="0" fillId="0" borderId="0" xfId="0" applyAlignment="1">
      <alignment/>
    </xf>
    <xf numFmtId="0" fontId="0" fillId="0" borderId="0" xfId="0" applyAlignment="1">
      <alignment/>
    </xf>
    <xf numFmtId="0" fontId="0" fillId="2" borderId="0" xfId="0" applyFont="1" applyFill="1" applyAlignment="1">
      <alignment/>
    </xf>
    <xf numFmtId="0" fontId="0" fillId="2" borderId="0" xfId="0" applyFill="1" applyAlignment="1">
      <alignment/>
    </xf>
    <xf numFmtId="0" fontId="0" fillId="4" borderId="0" xfId="0" applyFill="1" applyAlignment="1">
      <alignment/>
    </xf>
    <xf numFmtId="0" fontId="4" fillId="0" borderId="0" xfId="0" applyFont="1" applyAlignment="1">
      <alignment/>
    </xf>
    <xf numFmtId="0" fontId="5" fillId="2" borderId="0" xfId="0" applyFont="1" applyFill="1" applyAlignment="1">
      <alignment/>
    </xf>
    <xf numFmtId="0" fontId="6" fillId="0" borderId="0" xfId="0" applyFont="1" applyFill="1" applyBorder="1" applyAlignment="1">
      <alignment horizontal="center"/>
    </xf>
    <xf numFmtId="0" fontId="5" fillId="2" borderId="0" xfId="0" applyFont="1" applyFill="1" applyAlignment="1">
      <alignment horizontal="center"/>
    </xf>
    <xf numFmtId="0" fontId="5" fillId="0" borderId="0" xfId="0" applyFont="1" applyFill="1" applyBorder="1" applyAlignment="1">
      <alignment horizontal="center"/>
    </xf>
    <xf numFmtId="0" fontId="5" fillId="2" borderId="0" xfId="0" applyFont="1" applyFill="1" applyAlignment="1">
      <alignment/>
    </xf>
    <xf numFmtId="0" fontId="5" fillId="2" borderId="0" xfId="0" applyFont="1" applyFill="1" applyAlignment="1">
      <alignment horizontal="left"/>
    </xf>
    <xf numFmtId="0" fontId="0" fillId="2" borderId="0" xfId="0" applyFont="1" applyFill="1" applyAlignment="1">
      <alignment/>
    </xf>
    <xf numFmtId="2" fontId="0" fillId="6" borderId="1" xfId="0" applyNumberFormat="1" applyFont="1" applyFill="1" applyBorder="1" applyAlignment="1">
      <alignment horizontal="center"/>
    </xf>
    <xf numFmtId="0" fontId="0" fillId="0" borderId="0" xfId="0" applyFill="1" applyBorder="1" applyAlignment="1">
      <alignment horizontal="center"/>
    </xf>
    <xf numFmtId="167" fontId="5" fillId="0" borderId="0" xfId="0" applyNumberFormat="1" applyFont="1" applyFill="1" applyBorder="1" applyAlignment="1">
      <alignment horizontal="left"/>
    </xf>
    <xf numFmtId="0" fontId="5" fillId="0" borderId="0" xfId="0" applyFont="1" applyFill="1" applyBorder="1" applyAlignment="1">
      <alignment/>
    </xf>
    <xf numFmtId="0" fontId="5" fillId="6" borderId="1" xfId="0" applyFont="1" applyFill="1" applyBorder="1" applyAlignment="1">
      <alignment horizontal="center"/>
    </xf>
    <xf numFmtId="0" fontId="5" fillId="2" borderId="0" xfId="0" applyFont="1" applyFill="1" applyBorder="1" applyAlignment="1">
      <alignment horizontal="center"/>
    </xf>
    <xf numFmtId="0" fontId="0" fillId="4" borderId="0" xfId="0" applyFill="1" applyBorder="1" applyAlignment="1">
      <alignment horizontal="center"/>
    </xf>
    <xf numFmtId="0" fontId="0" fillId="7" borderId="12" xfId="0" applyFill="1" applyBorder="1" applyAlignment="1">
      <alignment/>
    </xf>
    <xf numFmtId="0" fontId="0" fillId="7" borderId="0" xfId="0" applyFill="1" applyBorder="1" applyAlignment="1">
      <alignment/>
    </xf>
    <xf numFmtId="0" fontId="0" fillId="7" borderId="13" xfId="0" applyFill="1" applyBorder="1" applyAlignment="1">
      <alignment/>
    </xf>
    <xf numFmtId="0" fontId="0" fillId="7" borderId="8" xfId="0" applyFill="1" applyBorder="1" applyAlignment="1">
      <alignment/>
    </xf>
    <xf numFmtId="0" fontId="0" fillId="0" borderId="0" xfId="0" applyAlignment="1">
      <alignment/>
    </xf>
    <xf numFmtId="0" fontId="0" fillId="7" borderId="14" xfId="0" applyFill="1" applyBorder="1" applyAlignment="1">
      <alignment/>
    </xf>
    <xf numFmtId="0" fontId="0" fillId="7" borderId="5" xfId="0" applyFill="1" applyBorder="1" applyAlignment="1">
      <alignment/>
    </xf>
    <xf numFmtId="0" fontId="0" fillId="8" borderId="1" xfId="0" applyFill="1" applyBorder="1" applyAlignment="1">
      <alignment/>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168" fontId="12" fillId="2" borderId="14" xfId="0" applyNumberFormat="1" applyFont="1" applyFill="1" applyBorder="1" applyAlignment="1">
      <alignment horizontal="center" vertical="center"/>
    </xf>
    <xf numFmtId="168" fontId="12" fillId="2" borderId="1" xfId="0" applyNumberFormat="1" applyFont="1" applyFill="1" applyBorder="1" applyAlignment="1">
      <alignment horizontal="center" vertical="center"/>
    </xf>
    <xf numFmtId="168" fontId="12" fillId="2" borderId="15" xfId="0" applyNumberFormat="1" applyFont="1" applyFill="1" applyBorder="1" applyAlignment="1">
      <alignment horizontal="center" vertical="center"/>
    </xf>
    <xf numFmtId="169" fontId="12" fillId="9" borderId="1" xfId="0" applyNumberFormat="1" applyFont="1" applyFill="1" applyBorder="1" applyAlignment="1">
      <alignment horizontal="center"/>
    </xf>
    <xf numFmtId="169" fontId="12" fillId="2" borderId="1" xfId="0" applyNumberFormat="1" applyFont="1" applyFill="1" applyBorder="1" applyAlignment="1">
      <alignment horizontal="center"/>
    </xf>
    <xf numFmtId="0" fontId="0" fillId="0" borderId="0" xfId="0" applyFill="1" applyAlignment="1">
      <alignment/>
    </xf>
    <xf numFmtId="0" fontId="0" fillId="0" borderId="8" xfId="0" applyBorder="1" applyAlignment="1">
      <alignment/>
    </xf>
    <xf numFmtId="0" fontId="0" fillId="7" borderId="6" xfId="0" applyFill="1" applyBorder="1" applyAlignment="1">
      <alignment/>
    </xf>
    <xf numFmtId="0" fontId="0" fillId="7" borderId="11" xfId="0" applyFill="1" applyBorder="1" applyAlignment="1">
      <alignment/>
    </xf>
    <xf numFmtId="0" fontId="0" fillId="7" borderId="9" xfId="0" applyFill="1" applyBorder="1" applyAlignment="1">
      <alignment/>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168" fontId="12" fillId="2" borderId="14" xfId="0" applyNumberFormat="1" applyFont="1" applyFill="1" applyBorder="1" applyAlignment="1">
      <alignment horizontal="center" vertical="center"/>
    </xf>
    <xf numFmtId="168" fontId="12" fillId="2" borderId="5" xfId="0" applyNumberFormat="1" applyFont="1" applyFill="1" applyBorder="1" applyAlignment="1">
      <alignment horizontal="center" vertical="center"/>
    </xf>
    <xf numFmtId="0" fontId="0" fillId="0" borderId="0" xfId="0" applyAlignment="1">
      <alignment/>
    </xf>
    <xf numFmtId="168" fontId="12" fillId="2" borderId="13" xfId="0" applyNumberFormat="1" applyFont="1" applyFill="1" applyBorder="1" applyAlignment="1">
      <alignment horizontal="center" vertical="center"/>
    </xf>
    <xf numFmtId="168" fontId="12" fillId="2" borderId="8" xfId="0" applyNumberFormat="1" applyFont="1" applyFill="1" applyBorder="1" applyAlignment="1">
      <alignment horizontal="center" vertical="center"/>
    </xf>
    <xf numFmtId="0" fontId="10" fillId="2" borderId="0" xfId="0" applyFont="1" applyFill="1" applyAlignment="1">
      <alignment/>
    </xf>
    <xf numFmtId="0" fontId="10" fillId="2" borderId="0" xfId="0" applyFont="1" applyFill="1" applyAlignment="1">
      <alignment/>
    </xf>
    <xf numFmtId="0" fontId="4" fillId="0" borderId="14" xfId="0" applyFont="1" applyBorder="1" applyAlignment="1">
      <alignment/>
    </xf>
    <xf numFmtId="0" fontId="0" fillId="0" borderId="5" xfId="0" applyBorder="1" applyAlignment="1">
      <alignment/>
    </xf>
    <xf numFmtId="0" fontId="0" fillId="0" borderId="16" xfId="0" applyBorder="1" applyAlignment="1">
      <alignment/>
    </xf>
    <xf numFmtId="0" fontId="0" fillId="0" borderId="12" xfId="0" applyFill="1" applyBorder="1" applyAlignment="1">
      <alignment/>
    </xf>
    <xf numFmtId="0" fontId="0" fillId="0" borderId="13" xfId="0" applyFill="1" applyBorder="1" applyAlignment="1">
      <alignment/>
    </xf>
    <xf numFmtId="0" fontId="0" fillId="10" borderId="0" xfId="0" applyFill="1" applyAlignment="1">
      <alignment/>
    </xf>
    <xf numFmtId="9" fontId="0" fillId="10" borderId="0" xfId="0" applyNumberFormat="1" applyFill="1" applyAlignment="1">
      <alignment/>
    </xf>
    <xf numFmtId="0" fontId="4" fillId="10" borderId="16" xfId="0" applyFont="1" applyFill="1" applyBorder="1" applyAlignment="1">
      <alignment horizontal="center"/>
    </xf>
    <xf numFmtId="166" fontId="6" fillId="6" borderId="15" xfId="0" applyNumberFormat="1" applyFont="1" applyFill="1" applyBorder="1" applyAlignment="1">
      <alignment horizontal="center"/>
    </xf>
    <xf numFmtId="166" fontId="6" fillId="0" borderId="0" xfId="0" applyNumberFormat="1" applyFont="1" applyFill="1" applyBorder="1" applyAlignment="1">
      <alignment horizontal="center"/>
    </xf>
    <xf numFmtId="0" fontId="6" fillId="6" borderId="2" xfId="0" applyFont="1" applyFill="1" applyBorder="1" applyAlignment="1">
      <alignment horizontal="center"/>
    </xf>
    <xf numFmtId="0" fontId="0" fillId="0" borderId="0" xfId="0" applyFill="1" applyAlignment="1">
      <alignment horizontal="center"/>
    </xf>
    <xf numFmtId="0" fontId="0" fillId="0" borderId="0" xfId="0" applyAlignment="1" quotePrefix="1">
      <alignment/>
    </xf>
    <xf numFmtId="0" fontId="14" fillId="0" borderId="0" xfId="0" applyFont="1" applyAlignment="1">
      <alignment/>
    </xf>
    <xf numFmtId="0" fontId="0" fillId="0" borderId="17" xfId="0" applyBorder="1" applyAlignment="1">
      <alignment/>
    </xf>
    <xf numFmtId="0" fontId="0" fillId="0" borderId="18" xfId="0" applyBorder="1" applyAlignment="1">
      <alignment/>
    </xf>
    <xf numFmtId="0" fontId="0" fillId="0" borderId="19" xfId="0" applyFill="1" applyBorder="1" applyAlignment="1">
      <alignment/>
    </xf>
    <xf numFmtId="0" fontId="0" fillId="0" borderId="20" xfId="0" applyBorder="1" applyAlignment="1">
      <alignment/>
    </xf>
    <xf numFmtId="0" fontId="0" fillId="0" borderId="21" xfId="0"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6" xfId="0" applyBorder="1" applyAlignment="1">
      <alignment horizontal="center"/>
    </xf>
    <xf numFmtId="2" fontId="0" fillId="4" borderId="16" xfId="0" applyNumberFormat="1" applyFill="1" applyBorder="1" applyAlignment="1">
      <alignment horizontal="center"/>
    </xf>
    <xf numFmtId="0" fontId="0" fillId="4" borderId="16" xfId="0" applyFill="1" applyBorder="1" applyAlignment="1">
      <alignment horizontal="center"/>
    </xf>
    <xf numFmtId="0" fontId="0" fillId="11" borderId="16" xfId="0" applyFill="1" applyBorder="1" applyAlignment="1">
      <alignment horizontal="center"/>
    </xf>
    <xf numFmtId="2" fontId="0" fillId="11" borderId="16" xfId="0" applyNumberFormat="1" applyFill="1" applyBorder="1" applyAlignment="1">
      <alignment horizont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NumberFormat="1" applyAlignment="1">
      <alignment horizontal="left" wrapText="1"/>
    </xf>
    <xf numFmtId="0" fontId="0" fillId="0" borderId="0" xfId="0" applyNumberFormat="1" applyAlignment="1">
      <alignment horizontal="left"/>
    </xf>
    <xf numFmtId="0" fontId="0" fillId="0" borderId="0" xfId="0" applyNumberFormat="1" applyFill="1" applyAlignment="1">
      <alignment horizontal="left"/>
    </xf>
    <xf numFmtId="0" fontId="0" fillId="12" borderId="0" xfId="0" applyFill="1" applyAlignment="1">
      <alignment/>
    </xf>
    <xf numFmtId="0" fontId="0" fillId="12" borderId="0" xfId="0" applyNumberFormat="1" applyFill="1" applyAlignment="1">
      <alignment horizontal="left"/>
    </xf>
    <xf numFmtId="0" fontId="5" fillId="2" borderId="2" xfId="0" applyFont="1" applyFill="1" applyBorder="1" applyAlignment="1">
      <alignment horizontal="center"/>
    </xf>
    <xf numFmtId="0" fontId="5" fillId="2" borderId="3" xfId="0" applyFont="1" applyFill="1" applyBorder="1" applyAlignment="1">
      <alignment horizont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0" fillId="0" borderId="15" xfId="0" applyBorder="1" applyAlignment="1">
      <alignment/>
    </xf>
    <xf numFmtId="0" fontId="4" fillId="0" borderId="15" xfId="0" applyFont="1" applyBorder="1" applyAlignment="1">
      <alignment/>
    </xf>
    <xf numFmtId="0" fontId="0" fillId="0" borderId="14" xfId="0" applyBorder="1" applyAlignment="1">
      <alignment/>
    </xf>
    <xf numFmtId="0" fontId="0" fillId="0" borderId="21" xfId="0" applyBorder="1" applyAlignment="1">
      <alignment/>
    </xf>
    <xf numFmtId="0" fontId="0" fillId="0" borderId="0" xfId="0" applyFont="1" applyAlignment="1">
      <alignment/>
    </xf>
    <xf numFmtId="0" fontId="11" fillId="0" borderId="0" xfId="20" applyAlignment="1" applyProtection="1">
      <alignment/>
      <protection/>
    </xf>
    <xf numFmtId="0" fontId="12" fillId="2" borderId="15" xfId="0" applyFont="1" applyFill="1" applyBorder="1" applyAlignment="1">
      <alignment horizontal="center" wrapText="1"/>
    </xf>
    <xf numFmtId="0" fontId="12" fillId="2" borderId="3" xfId="0" applyFont="1" applyFill="1" applyBorder="1" applyAlignment="1">
      <alignment horizontal="center" wrapText="1"/>
    </xf>
    <xf numFmtId="0" fontId="0" fillId="0" borderId="0" xfId="0" applyAlignment="1">
      <alignment wrapText="1"/>
    </xf>
    <xf numFmtId="0" fontId="12" fillId="2" borderId="8" xfId="0" applyFont="1" applyFill="1" applyBorder="1" applyAlignment="1">
      <alignment horizontal="center"/>
    </xf>
    <xf numFmtId="0" fontId="12" fillId="2" borderId="9" xfId="0" applyFont="1" applyFill="1" applyBorder="1" applyAlignment="1">
      <alignment horizontal="center"/>
    </xf>
    <xf numFmtId="0" fontId="0" fillId="7" borderId="13" xfId="0" applyFill="1" applyBorder="1" applyAlignment="1">
      <alignment/>
    </xf>
    <xf numFmtId="0" fontId="0" fillId="7" borderId="8" xfId="0" applyFill="1" applyBorder="1" applyAlignment="1">
      <alignment/>
    </xf>
    <xf numFmtId="0" fontId="0" fillId="7" borderId="9" xfId="0" applyFill="1" applyBorder="1" applyAlignment="1">
      <alignment/>
    </xf>
    <xf numFmtId="0" fontId="7" fillId="11" borderId="0" xfId="0" applyFont="1" applyFill="1" applyAlignment="1">
      <alignment horizontal="center"/>
    </xf>
    <xf numFmtId="0" fontId="0" fillId="7" borderId="14" xfId="0" applyFill="1" applyBorder="1" applyAlignment="1">
      <alignment/>
    </xf>
    <xf numFmtId="0" fontId="0" fillId="7" borderId="5" xfId="0" applyFill="1" applyBorder="1" applyAlignment="1">
      <alignment/>
    </xf>
    <xf numFmtId="0" fontId="0" fillId="7" borderId="6" xfId="0" applyFill="1" applyBorder="1" applyAlignment="1">
      <alignment/>
    </xf>
    <xf numFmtId="0" fontId="0" fillId="7" borderId="12" xfId="0" applyFill="1" applyBorder="1" applyAlignment="1">
      <alignment/>
    </xf>
    <xf numFmtId="0" fontId="0" fillId="7" borderId="0" xfId="0" applyFill="1" applyBorder="1" applyAlignment="1">
      <alignment/>
    </xf>
    <xf numFmtId="0" fontId="0" fillId="7" borderId="11" xfId="0" applyFill="1" applyBorder="1" applyAlignment="1">
      <alignment/>
    </xf>
    <xf numFmtId="0" fontId="0" fillId="0" borderId="0" xfId="0" applyAlignment="1">
      <alignment horizontal="left" wrapText="1"/>
    </xf>
    <xf numFmtId="0" fontId="0" fillId="0" borderId="0" xfId="0" applyNumberFormat="1" applyAlignment="1">
      <alignment horizontal="left" wrapText="1"/>
    </xf>
    <xf numFmtId="0" fontId="0" fillId="0" borderId="15" xfId="0" applyBorder="1" applyAlignment="1">
      <alignment/>
    </xf>
    <xf numFmtId="0" fontId="0" fillId="0" borderId="3" xfId="0" applyBorder="1" applyAlignment="1">
      <alignment/>
    </xf>
    <xf numFmtId="0" fontId="4" fillId="0" borderId="15" xfId="0" applyFont="1" applyBorder="1" applyAlignment="1">
      <alignment/>
    </xf>
    <xf numFmtId="0" fontId="4" fillId="0" borderId="2" xfId="0" applyFont="1" applyBorder="1" applyAlignment="1">
      <alignment/>
    </xf>
    <xf numFmtId="0" fontId="11" fillId="2" borderId="0" xfId="20" applyFont="1" applyFill="1" applyAlignment="1" applyProtection="1">
      <alignment horizontal="left"/>
      <protection/>
    </xf>
    <xf numFmtId="0" fontId="11" fillId="0" borderId="0" xfId="20" applyAlignment="1" applyProtection="1">
      <alignment/>
      <protection/>
    </xf>
    <xf numFmtId="0" fontId="16" fillId="0" borderId="0" xfId="0" applyFont="1" applyAlignment="1">
      <alignment horizontal="center"/>
    </xf>
    <xf numFmtId="0" fontId="17" fillId="0" borderId="0" xfId="0" applyFont="1" applyAlignment="1">
      <alignment horizontal="center"/>
    </xf>
    <xf numFmtId="0" fontId="0" fillId="0" borderId="0" xfId="0" applyFont="1" applyAlignment="1">
      <alignment/>
    </xf>
    <xf numFmtId="0" fontId="0" fillId="0" borderId="0" xfId="0" applyFont="1" applyAlignment="1">
      <alignment/>
    </xf>
    <xf numFmtId="0" fontId="5" fillId="2" borderId="0" xfId="0" applyFont="1" applyFill="1" applyBorder="1" applyAlignment="1">
      <alignment/>
    </xf>
    <xf numFmtId="0" fontId="5" fillId="2" borderId="0" xfId="0" applyFont="1" applyFill="1" applyBorder="1" applyAlignment="1">
      <alignment/>
    </xf>
    <xf numFmtId="0" fontId="0" fillId="2" borderId="0" xfId="0" applyFill="1" applyAlignment="1">
      <alignment horizontal="left"/>
    </xf>
    <xf numFmtId="0" fontId="0" fillId="2" borderId="0" xfId="0" applyFill="1" applyAlignment="1" quotePrefix="1">
      <alignment horizontal="left"/>
    </xf>
    <xf numFmtId="0" fontId="12" fillId="2" borderId="4" xfId="0" applyFont="1" applyFill="1" applyBorder="1" applyAlignment="1">
      <alignment horizontal="center" vertical="center"/>
    </xf>
    <xf numFmtId="0" fontId="0" fillId="0" borderId="5" xfId="0" applyBorder="1" applyAlignment="1">
      <alignment/>
    </xf>
    <xf numFmtId="0" fontId="0" fillId="0" borderId="6" xfId="0" applyBorder="1" applyAlignment="1">
      <alignment/>
    </xf>
    <xf numFmtId="0" fontId="0" fillId="0" borderId="9" xfId="0" applyBorder="1" applyAlignment="1">
      <alignment/>
    </xf>
    <xf numFmtId="0" fontId="5" fillId="2" borderId="15" xfId="0" applyFont="1" applyFill="1" applyBorder="1" applyAlignment="1">
      <alignment horizontal="left"/>
    </xf>
    <xf numFmtId="0" fontId="5" fillId="2" borderId="2" xfId="0" applyFont="1" applyFill="1" applyBorder="1" applyAlignment="1">
      <alignment horizontal="left"/>
    </xf>
    <xf numFmtId="0" fontId="5" fillId="2" borderId="15"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5" fillId="2" borderId="15" xfId="0"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2" borderId="8" xfId="0" applyFill="1" applyBorder="1" applyAlignment="1">
      <alignment/>
    </xf>
    <xf numFmtId="0" fontId="0" fillId="0" borderId="13" xfId="0" applyBorder="1" applyAlignment="1">
      <alignment/>
    </xf>
    <xf numFmtId="0" fontId="0" fillId="0" borderId="15" xfId="0" applyBorder="1" applyAlignment="1">
      <alignment horizontal="left"/>
    </xf>
    <xf numFmtId="0" fontId="0" fillId="0" borderId="3" xfId="0" applyBorder="1" applyAlignment="1">
      <alignment horizontal="left"/>
    </xf>
    <xf numFmtId="0" fontId="0" fillId="0" borderId="11"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166" fontId="5" fillId="0" borderId="4" xfId="0" applyNumberFormat="1" applyFont="1" applyBorder="1" applyAlignment="1">
      <alignment/>
    </xf>
    <xf numFmtId="166" fontId="5" fillId="0" borderId="32" xfId="0" applyNumberFormat="1" applyFont="1" applyBorder="1" applyAlignment="1">
      <alignment/>
    </xf>
    <xf numFmtId="166" fontId="5" fillId="0" borderId="33" xfId="0" applyNumberFormat="1" applyFont="1" applyBorder="1" applyAlignment="1">
      <alignment/>
    </xf>
    <xf numFmtId="166" fontId="5" fillId="0" borderId="34" xfId="0" applyNumberFormat="1" applyFont="1" applyBorder="1" applyAlignment="1">
      <alignment/>
    </xf>
    <xf numFmtId="166" fontId="5" fillId="0" borderId="35" xfId="0" applyNumberFormat="1" applyFont="1" applyBorder="1" applyAlignment="1">
      <alignment/>
    </xf>
    <xf numFmtId="166" fontId="5" fillId="0" borderId="36" xfId="0" applyNumberFormat="1" applyFont="1" applyBorder="1" applyAlignment="1">
      <alignment/>
    </xf>
    <xf numFmtId="166" fontId="5" fillId="0" borderId="1" xfId="0" applyNumberFormat="1" applyFont="1" applyBorder="1" applyAlignment="1">
      <alignment/>
    </xf>
    <xf numFmtId="166" fontId="5" fillId="0" borderId="37" xfId="0" applyNumberFormat="1" applyFont="1" applyBorder="1" applyAlignment="1">
      <alignment/>
    </xf>
    <xf numFmtId="166" fontId="5" fillId="0" borderId="38" xfId="0" applyNumberFormat="1" applyFont="1" applyBorder="1" applyAlignment="1">
      <alignment/>
    </xf>
    <xf numFmtId="166" fontId="5" fillId="0" borderId="39" xfId="0" applyNumberFormat="1" applyFont="1" applyBorder="1" applyAlignment="1">
      <alignment/>
    </xf>
    <xf numFmtId="166" fontId="5" fillId="0" borderId="40" xfId="0" applyNumberFormat="1" applyFont="1" applyBorder="1" applyAlignment="1">
      <alignment/>
    </xf>
    <xf numFmtId="0" fontId="0" fillId="0" borderId="13" xfId="0" applyBorder="1" applyAlignment="1">
      <alignment/>
    </xf>
    <xf numFmtId="0" fontId="0" fillId="0" borderId="8" xfId="0" applyBorder="1" applyAlignment="1">
      <alignment/>
    </xf>
    <xf numFmtId="0" fontId="0" fillId="0" borderId="41" xfId="0" applyBorder="1" applyAlignment="1">
      <alignment horizontal="center"/>
    </xf>
    <xf numFmtId="166" fontId="5" fillId="0" borderId="1" xfId="0" applyNumberFormat="1" applyFont="1" applyBorder="1" applyAlignment="1">
      <alignment horizontal="center"/>
    </xf>
    <xf numFmtId="166" fontId="5" fillId="0" borderId="42" xfId="0" applyNumberFormat="1" applyFont="1" applyBorder="1" applyAlignment="1">
      <alignment/>
    </xf>
    <xf numFmtId="166" fontId="5" fillId="0" borderId="43" xfId="0" applyNumberFormat="1" applyFont="1" applyBorder="1" applyAlignment="1">
      <alignment/>
    </xf>
    <xf numFmtId="166" fontId="5" fillId="0" borderId="44" xfId="0" applyNumberFormat="1" applyFont="1" applyBorder="1" applyAlignment="1">
      <alignment/>
    </xf>
    <xf numFmtId="166" fontId="5" fillId="0" borderId="45" xfId="0" applyNumberFormat="1" applyFont="1" applyBorder="1" applyAlignment="1">
      <alignment/>
    </xf>
    <xf numFmtId="166" fontId="5" fillId="0" borderId="46" xfId="0" applyNumberFormat="1" applyFont="1" applyBorder="1" applyAlignment="1">
      <alignment/>
    </xf>
    <xf numFmtId="164" fontId="5" fillId="0" borderId="1" xfId="0" applyNumberFormat="1" applyFont="1" applyBorder="1" applyAlignment="1">
      <alignment horizontal="center"/>
    </xf>
    <xf numFmtId="0" fontId="5" fillId="0" borderId="15" xfId="0" applyFont="1" applyBorder="1" applyAlignment="1">
      <alignment/>
    </xf>
    <xf numFmtId="0" fontId="0" fillId="0" borderId="13" xfId="0" applyFont="1" applyBorder="1" applyAlignment="1">
      <alignment horizontal="center"/>
    </xf>
    <xf numFmtId="0" fontId="0" fillId="0" borderId="8" xfId="0" applyFont="1" applyBorder="1" applyAlignment="1">
      <alignment horizontal="center"/>
    </xf>
    <xf numFmtId="0" fontId="0" fillId="0" borderId="15" xfId="0" applyBorder="1" applyAlignment="1">
      <alignment/>
    </xf>
    <xf numFmtId="0" fontId="0" fillId="0" borderId="13" xfId="0" applyBorder="1" applyAlignment="1">
      <alignment horizontal="center"/>
    </xf>
    <xf numFmtId="0" fontId="5" fillId="0" borderId="0" xfId="0" applyFont="1" applyAlignment="1">
      <alignment/>
    </xf>
    <xf numFmtId="0" fontId="0" fillId="0" borderId="4" xfId="0" applyBorder="1" applyAlignment="1">
      <alignment/>
    </xf>
    <xf numFmtId="0" fontId="0" fillId="0" borderId="47" xfId="0" applyBorder="1" applyAlignment="1">
      <alignment/>
    </xf>
    <xf numFmtId="165" fontId="5" fillId="0" borderId="1" xfId="0" applyNumberFormat="1" applyFont="1" applyBorder="1" applyAlignment="1">
      <alignment/>
    </xf>
    <xf numFmtId="0" fontId="5" fillId="0" borderId="1" xfId="0" applyFont="1" applyBorder="1" applyAlignment="1">
      <alignment/>
    </xf>
    <xf numFmtId="164" fontId="5" fillId="0" borderId="1" xfId="0" applyNumberFormat="1" applyFont="1" applyBorder="1" applyAlignment="1">
      <alignment/>
    </xf>
    <xf numFmtId="164" fontId="0" fillId="0" borderId="3" xfId="0" applyNumberFormat="1" applyBorder="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md_rohan\Downloads\ECM-Joh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Graphs"/>
      <sheetName val="Assumptions-References"/>
    </sheetNames>
    <sheetDataSet>
      <sheetData sheetId="1">
        <row r="17">
          <cell r="G17">
            <v>5</v>
          </cell>
        </row>
        <row r="19">
          <cell r="G19">
            <v>40000</v>
          </cell>
        </row>
        <row r="20">
          <cell r="G20">
            <v>240</v>
          </cell>
        </row>
        <row r="21">
          <cell r="G21">
            <v>115</v>
          </cell>
        </row>
        <row r="22">
          <cell r="G22">
            <v>100</v>
          </cell>
        </row>
        <row r="24">
          <cell r="G24">
            <v>150</v>
          </cell>
        </row>
        <row r="25">
          <cell r="G25">
            <v>36</v>
          </cell>
        </row>
        <row r="28">
          <cell r="G28">
            <v>30</v>
          </cell>
        </row>
        <row r="30">
          <cell r="G30">
            <v>175</v>
          </cell>
        </row>
        <row r="31">
          <cell r="G31">
            <v>25</v>
          </cell>
        </row>
        <row r="32">
          <cell r="G32">
            <v>10</v>
          </cell>
        </row>
        <row r="33">
          <cell r="G33">
            <v>360</v>
          </cell>
        </row>
        <row r="34">
          <cell r="G34">
            <v>660</v>
          </cell>
        </row>
      </sheetData>
      <sheetData sheetId="5">
        <row r="10">
          <cell r="E10">
            <v>9.4</v>
          </cell>
        </row>
        <row r="11">
          <cell r="E11">
            <v>0.15</v>
          </cell>
        </row>
        <row r="12">
          <cell r="E12">
            <v>0.02</v>
          </cell>
        </row>
        <row r="13">
          <cell r="E13">
            <v>0.05</v>
          </cell>
        </row>
        <row r="14">
          <cell r="E14">
            <v>0.008658008658008658</v>
          </cell>
        </row>
        <row r="17">
          <cell r="E17">
            <v>1200</v>
          </cell>
        </row>
        <row r="37">
          <cell r="E37">
            <v>1.9</v>
          </cell>
        </row>
        <row r="53">
          <cell r="H53">
            <v>73.81552971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L26" TargetMode="External" /><Relationship Id="rId2"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 Id="rId2"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 Id="rId3"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en.wikipedia.org/wiki/List_of_statutory_minimum_employment_leave_by_country" TargetMode="External" /><Relationship Id="rId2" Type="http://schemas.openxmlformats.org/officeDocument/2006/relationships/hyperlink" Target="http://panel.telecommutect.com/eval/index.php/calc" TargetMode="External" /><Relationship Id="rId3" Type="http://schemas.openxmlformats.org/officeDocument/2006/relationships/hyperlink" Target="http://www.cra-arc.gc.ca/tx/bsnss/tpcs/pyrll/bnfts/tmbl/llwnc/rts-eng.html" TargetMode="External" /></Relationships>
</file>

<file path=xl/worksheets/sheet1.xml><?xml version="1.0" encoding="utf-8"?>
<worksheet xmlns="http://schemas.openxmlformats.org/spreadsheetml/2006/main" xmlns:r="http://schemas.openxmlformats.org/officeDocument/2006/relationships">
  <dimension ref="A1:O36"/>
  <sheetViews>
    <sheetView workbookViewId="0" topLeftCell="A1">
      <selection activeCell="O21" sqref="O21:O22"/>
    </sheetView>
  </sheetViews>
  <sheetFormatPr defaultColWidth="8.57421875" defaultRowHeight="15"/>
  <sheetData>
    <row r="1" spans="1:14" ht="24.75">
      <c r="A1" s="50"/>
      <c r="B1" s="50"/>
      <c r="C1" s="50"/>
      <c r="D1" s="50"/>
      <c r="E1" s="50"/>
      <c r="F1" s="50"/>
      <c r="G1" s="143" t="s">
        <v>141</v>
      </c>
      <c r="H1" s="144"/>
      <c r="I1" s="144"/>
      <c r="J1" s="50"/>
      <c r="K1" s="50"/>
      <c r="L1" s="50"/>
      <c r="M1" s="50"/>
      <c r="N1" s="50"/>
    </row>
    <row r="2" spans="1:14" ht="15">
      <c r="A2" s="50"/>
      <c r="B2" s="50"/>
      <c r="C2" s="50"/>
      <c r="D2" s="50"/>
      <c r="E2" s="50"/>
      <c r="F2" s="50"/>
      <c r="G2" s="50"/>
      <c r="H2" s="50"/>
      <c r="I2" s="50"/>
      <c r="J2" s="50"/>
      <c r="K2" s="50"/>
      <c r="L2" s="50"/>
      <c r="M2" s="50"/>
      <c r="N2" s="50"/>
    </row>
    <row r="3" spans="1:14" ht="15" customHeight="1">
      <c r="A3" s="122" t="s">
        <v>200</v>
      </c>
      <c r="B3" s="122"/>
      <c r="C3" s="122"/>
      <c r="D3" s="122"/>
      <c r="E3" s="122"/>
      <c r="F3" s="122"/>
      <c r="G3" s="122"/>
      <c r="H3" s="122"/>
      <c r="I3" s="122"/>
      <c r="J3" s="122"/>
      <c r="K3" s="122"/>
      <c r="L3" s="122"/>
      <c r="M3" s="122"/>
      <c r="N3" s="122"/>
    </row>
    <row r="4" spans="1:14" ht="15">
      <c r="A4" s="122"/>
      <c r="B4" s="122"/>
      <c r="C4" s="122"/>
      <c r="D4" s="122"/>
      <c r="E4" s="122"/>
      <c r="F4" s="122"/>
      <c r="G4" s="122"/>
      <c r="H4" s="122"/>
      <c r="I4" s="122"/>
      <c r="J4" s="122"/>
      <c r="K4" s="122"/>
      <c r="L4" s="122"/>
      <c r="M4" s="122"/>
      <c r="N4" s="122"/>
    </row>
    <row r="5" spans="1:14" ht="15">
      <c r="A5" s="50"/>
      <c r="B5" s="50"/>
      <c r="C5" s="50"/>
      <c r="D5" s="50"/>
      <c r="E5" s="50"/>
      <c r="F5" s="50"/>
      <c r="G5" s="50"/>
      <c r="H5" s="50"/>
      <c r="I5" s="50"/>
      <c r="J5" s="50"/>
      <c r="K5" s="50"/>
      <c r="L5" s="50"/>
      <c r="M5" s="50"/>
      <c r="N5" s="50"/>
    </row>
    <row r="6" spans="1:14" ht="15">
      <c r="A6" s="31" t="s">
        <v>97</v>
      </c>
      <c r="B6" s="50"/>
      <c r="C6" s="50"/>
      <c r="D6" s="50"/>
      <c r="E6" s="50"/>
      <c r="F6" s="50"/>
      <c r="G6" s="50"/>
      <c r="H6" s="50"/>
      <c r="I6" s="50"/>
      <c r="J6" s="50"/>
      <c r="K6" s="50"/>
      <c r="L6" s="50"/>
      <c r="M6" s="50"/>
      <c r="N6" s="50"/>
    </row>
    <row r="7" spans="1:14" ht="15">
      <c r="A7" s="50" t="s">
        <v>99</v>
      </c>
      <c r="B7" s="50"/>
      <c r="C7" s="50"/>
      <c r="D7" s="50"/>
      <c r="E7" s="50"/>
      <c r="F7" s="50"/>
      <c r="G7" s="50"/>
      <c r="H7" s="50"/>
      <c r="I7" s="50"/>
      <c r="J7" s="50"/>
      <c r="K7" s="50"/>
      <c r="L7" s="50"/>
      <c r="M7" s="88"/>
      <c r="N7" s="50"/>
    </row>
    <row r="8" spans="1:14" ht="15">
      <c r="A8" s="50" t="s">
        <v>72</v>
      </c>
      <c r="B8" s="50"/>
      <c r="C8" s="50"/>
      <c r="D8" s="50"/>
      <c r="E8" s="50"/>
      <c r="F8" s="50"/>
      <c r="G8" s="50"/>
      <c r="H8" s="50"/>
      <c r="I8" s="50"/>
      <c r="J8" s="50"/>
      <c r="K8" s="50"/>
      <c r="L8" s="50"/>
      <c r="M8" s="50"/>
      <c r="N8" s="50"/>
    </row>
    <row r="9" spans="1:14" ht="15">
      <c r="A9" s="50"/>
      <c r="B9" s="50"/>
      <c r="C9" s="50"/>
      <c r="D9" s="50"/>
      <c r="E9" s="50"/>
      <c r="F9" s="50"/>
      <c r="G9" s="50"/>
      <c r="H9" s="50"/>
      <c r="I9" s="50"/>
      <c r="J9" s="50"/>
      <c r="K9" s="50"/>
      <c r="L9" s="50"/>
      <c r="M9" s="50"/>
      <c r="N9" s="50"/>
    </row>
    <row r="10" spans="1:14" ht="15">
      <c r="A10" s="50"/>
      <c r="B10" s="50"/>
      <c r="C10" s="50"/>
      <c r="D10" s="50"/>
      <c r="E10" s="50"/>
      <c r="F10" s="50"/>
      <c r="G10" s="50"/>
      <c r="H10" s="50"/>
      <c r="I10" s="50"/>
      <c r="J10" s="50"/>
      <c r="K10" s="50"/>
      <c r="L10" s="50"/>
      <c r="M10" s="50"/>
      <c r="N10" s="50"/>
    </row>
    <row r="11" spans="1:14" ht="15">
      <c r="A11" s="50"/>
      <c r="B11" s="50"/>
      <c r="C11" s="50"/>
      <c r="D11" s="50"/>
      <c r="E11" s="50"/>
      <c r="F11" s="50"/>
      <c r="G11" s="50"/>
      <c r="H11" s="50"/>
      <c r="I11" s="50"/>
      <c r="J11" s="50"/>
      <c r="K11" s="50"/>
      <c r="L11" s="50"/>
      <c r="M11" s="50"/>
      <c r="N11" s="50"/>
    </row>
    <row r="12" spans="1:14" ht="15">
      <c r="A12" s="50"/>
      <c r="B12" s="50"/>
      <c r="C12" s="50"/>
      <c r="D12" s="50"/>
      <c r="E12" s="50"/>
      <c r="F12" s="50"/>
      <c r="G12" s="50"/>
      <c r="H12" s="50"/>
      <c r="I12" s="50"/>
      <c r="J12" s="50"/>
      <c r="K12" s="50"/>
      <c r="L12" s="50"/>
      <c r="M12" s="50"/>
      <c r="N12" s="50"/>
    </row>
    <row r="13" spans="1:14" ht="15">
      <c r="A13" s="50"/>
      <c r="B13" s="50"/>
      <c r="C13" s="50"/>
      <c r="D13" s="50"/>
      <c r="E13" s="50"/>
      <c r="F13" s="50"/>
      <c r="G13" s="50"/>
      <c r="H13" s="50"/>
      <c r="I13" s="50"/>
      <c r="J13" s="50"/>
      <c r="K13" s="50"/>
      <c r="L13" s="50"/>
      <c r="M13" s="50"/>
      <c r="N13" s="50"/>
    </row>
    <row r="14" spans="1:14" ht="15">
      <c r="A14" s="50"/>
      <c r="B14" s="50"/>
      <c r="C14" s="50"/>
      <c r="D14" s="50"/>
      <c r="E14" s="50"/>
      <c r="F14" s="50"/>
      <c r="G14" s="50"/>
      <c r="H14" s="50"/>
      <c r="I14" s="50"/>
      <c r="J14" s="50"/>
      <c r="K14" s="50"/>
      <c r="L14" s="50"/>
      <c r="M14" s="50"/>
      <c r="N14" s="50"/>
    </row>
    <row r="15" spans="1:14" ht="15">
      <c r="A15" s="50"/>
      <c r="B15" s="50"/>
      <c r="C15" s="50"/>
      <c r="D15" s="50"/>
      <c r="E15" s="50"/>
      <c r="F15" s="50"/>
      <c r="G15" s="50"/>
      <c r="H15" s="50"/>
      <c r="I15" s="50"/>
      <c r="J15" s="50"/>
      <c r="K15" s="50"/>
      <c r="L15" s="50"/>
      <c r="M15" s="50"/>
      <c r="N15" s="50"/>
    </row>
    <row r="16" spans="1:14" ht="15">
      <c r="A16" s="50"/>
      <c r="B16" s="50"/>
      <c r="C16" s="50"/>
      <c r="D16" s="50"/>
      <c r="E16" s="50"/>
      <c r="F16" s="50"/>
      <c r="G16" s="50"/>
      <c r="H16" s="50"/>
      <c r="I16" s="50"/>
      <c r="J16" s="50"/>
      <c r="K16" s="50"/>
      <c r="L16" s="50"/>
      <c r="M16" s="50"/>
      <c r="N16" s="50"/>
    </row>
    <row r="17" spans="1:14" ht="15">
      <c r="A17" s="50"/>
      <c r="B17" s="50"/>
      <c r="C17" s="50"/>
      <c r="D17" s="50"/>
      <c r="E17" s="50"/>
      <c r="F17" s="50"/>
      <c r="G17" s="50"/>
      <c r="H17" s="50"/>
      <c r="I17" s="50"/>
      <c r="J17" s="50"/>
      <c r="K17" s="50"/>
      <c r="L17" s="50"/>
      <c r="M17" s="50"/>
      <c r="N17" s="50"/>
    </row>
    <row r="18" spans="1:14" ht="15">
      <c r="A18" s="31" t="s">
        <v>37</v>
      </c>
      <c r="B18" s="50"/>
      <c r="C18" s="50"/>
      <c r="D18" s="50"/>
      <c r="E18" s="50"/>
      <c r="F18" s="50"/>
      <c r="G18" s="50"/>
      <c r="H18" s="50"/>
      <c r="I18" s="50"/>
      <c r="J18" s="50"/>
      <c r="K18" s="50"/>
      <c r="L18" s="50"/>
      <c r="M18" s="50"/>
      <c r="N18" s="50"/>
    </row>
    <row r="19" spans="1:14" ht="15.75" thickBot="1">
      <c r="A19" s="50"/>
      <c r="B19" s="50"/>
      <c r="C19" s="50"/>
      <c r="D19" s="50"/>
      <c r="E19" s="50"/>
      <c r="F19" s="50"/>
      <c r="G19" s="50"/>
      <c r="H19" s="50"/>
      <c r="I19" s="50"/>
      <c r="J19" s="50"/>
      <c r="K19" s="50"/>
      <c r="L19" s="50"/>
      <c r="M19" s="50"/>
      <c r="N19" s="50"/>
    </row>
    <row r="20" spans="1:15" ht="15.75" thickBot="1">
      <c r="A20" s="50"/>
      <c r="B20" s="50"/>
      <c r="C20" s="123"/>
      <c r="D20" s="124"/>
      <c r="E20" s="66" t="s">
        <v>161</v>
      </c>
      <c r="F20" s="67" t="s">
        <v>162</v>
      </c>
      <c r="G20" s="67" t="s">
        <v>163</v>
      </c>
      <c r="H20" s="67" t="s">
        <v>164</v>
      </c>
      <c r="I20" s="67" t="s">
        <v>165</v>
      </c>
      <c r="J20" s="67" t="s">
        <v>166</v>
      </c>
      <c r="K20" s="151" t="s">
        <v>39</v>
      </c>
      <c r="L20" s="151" t="s">
        <v>41</v>
      </c>
      <c r="M20" s="151" t="s">
        <v>43</v>
      </c>
      <c r="N20" s="151" t="s">
        <v>45</v>
      </c>
      <c r="O20" s="151" t="s">
        <v>47</v>
      </c>
    </row>
    <row r="21" spans="1:15" ht="15.75" customHeight="1" thickBot="1">
      <c r="A21" s="50"/>
      <c r="B21" s="50"/>
      <c r="C21" s="120" t="s">
        <v>48</v>
      </c>
      <c r="D21" s="121"/>
      <c r="E21" s="68"/>
      <c r="F21" s="69"/>
      <c r="G21" s="69"/>
      <c r="H21" s="69"/>
      <c r="I21" s="69"/>
      <c r="J21" s="69"/>
      <c r="K21" s="152"/>
      <c r="L21" s="152"/>
      <c r="M21" s="152"/>
      <c r="N21" s="152"/>
      <c r="O21" s="153"/>
    </row>
    <row r="22" spans="1:15" ht="15.75" customHeight="1" thickBot="1">
      <c r="A22" s="50"/>
      <c r="B22" s="50"/>
      <c r="C22" s="120" t="s">
        <v>49</v>
      </c>
      <c r="D22" s="121"/>
      <c r="E22" s="71"/>
      <c r="F22" s="72"/>
      <c r="G22" s="72"/>
      <c r="H22" s="72"/>
      <c r="I22" s="72"/>
      <c r="J22" s="72"/>
      <c r="K22" s="163"/>
      <c r="L22" s="163"/>
      <c r="M22" s="163"/>
      <c r="N22" s="163"/>
      <c r="O22" s="154"/>
    </row>
    <row r="23" spans="1:14" ht="15">
      <c r="A23" s="50"/>
      <c r="B23" s="50"/>
      <c r="C23" s="50"/>
      <c r="D23" s="50"/>
      <c r="E23" s="50"/>
      <c r="F23" s="50"/>
      <c r="G23" s="50"/>
      <c r="H23" s="50"/>
      <c r="I23" s="50"/>
      <c r="J23" s="50"/>
      <c r="K23" s="50"/>
      <c r="L23" s="50"/>
      <c r="M23" s="50"/>
      <c r="N23" s="50"/>
    </row>
    <row r="24" spans="1:14" ht="15">
      <c r="A24" s="50" t="s">
        <v>62</v>
      </c>
      <c r="B24" s="50"/>
      <c r="C24" s="50"/>
      <c r="D24" s="50"/>
      <c r="E24" s="50"/>
      <c r="F24" s="50"/>
      <c r="G24" s="50"/>
      <c r="H24" s="50"/>
      <c r="I24" s="50"/>
      <c r="J24" s="50"/>
      <c r="K24" s="50"/>
      <c r="L24" s="142" t="s">
        <v>64</v>
      </c>
      <c r="M24" s="50"/>
      <c r="N24" s="50"/>
    </row>
    <row r="25" spans="1:14" ht="15">
      <c r="A25" s="50" t="s">
        <v>25</v>
      </c>
      <c r="L25" s="142" t="s">
        <v>63</v>
      </c>
      <c r="M25" s="50"/>
      <c r="N25" s="50"/>
    </row>
    <row r="26" spans="13:14" ht="15">
      <c r="M26" s="50"/>
      <c r="N26" s="50"/>
    </row>
    <row r="27" spans="13:14" ht="15">
      <c r="M27" s="50"/>
      <c r="N27" s="50"/>
    </row>
    <row r="28" spans="1:14" ht="15">
      <c r="A28" s="31" t="s">
        <v>100</v>
      </c>
      <c r="B28" s="50"/>
      <c r="C28" s="50"/>
      <c r="D28" s="50"/>
      <c r="E28" s="50"/>
      <c r="F28" s="50"/>
      <c r="G28" s="50"/>
      <c r="H28" s="50"/>
      <c r="I28" s="50"/>
      <c r="J28" s="50"/>
      <c r="K28" s="29"/>
      <c r="L28" s="50"/>
      <c r="M28" s="50"/>
      <c r="N28" s="50"/>
    </row>
    <row r="29" spans="1:14" ht="15">
      <c r="A29" s="29"/>
      <c r="B29" s="29"/>
      <c r="C29" s="29"/>
      <c r="D29" s="29"/>
      <c r="E29" s="29"/>
      <c r="F29" s="29"/>
      <c r="G29" s="29"/>
      <c r="H29" s="29"/>
      <c r="I29" s="29"/>
      <c r="J29" s="29"/>
      <c r="K29" s="29"/>
      <c r="L29" s="50"/>
      <c r="M29" s="50"/>
      <c r="N29" s="50"/>
    </row>
    <row r="30" spans="1:14" ht="15">
      <c r="A30" s="73" t="s">
        <v>201</v>
      </c>
      <c r="B30" s="29"/>
      <c r="C30" s="29"/>
      <c r="D30" s="29"/>
      <c r="E30" s="29"/>
      <c r="F30" s="29"/>
      <c r="G30" s="29"/>
      <c r="H30" s="29"/>
      <c r="I30" s="29"/>
      <c r="J30" s="29"/>
      <c r="K30" s="29"/>
      <c r="L30" s="50"/>
      <c r="M30" s="50"/>
      <c r="N30" s="50"/>
    </row>
    <row r="31" spans="1:14" ht="15">
      <c r="A31" s="73" t="s">
        <v>101</v>
      </c>
      <c r="B31" s="29"/>
      <c r="C31" s="29"/>
      <c r="D31" s="29"/>
      <c r="E31" s="29"/>
      <c r="F31" s="29"/>
      <c r="G31" s="29"/>
      <c r="H31" s="29"/>
      <c r="I31" s="29"/>
      <c r="J31" s="29"/>
      <c r="K31" s="29"/>
      <c r="L31" s="50"/>
      <c r="M31" s="50"/>
      <c r="N31" s="50"/>
    </row>
    <row r="32" spans="1:14" ht="15">
      <c r="A32" s="74" t="s">
        <v>65</v>
      </c>
      <c r="B32" s="29"/>
      <c r="C32" s="29"/>
      <c r="D32" s="29"/>
      <c r="E32" s="29"/>
      <c r="F32" s="29"/>
      <c r="G32" s="29"/>
      <c r="H32" s="29"/>
      <c r="I32" s="29"/>
      <c r="J32" s="29"/>
      <c r="K32" s="74"/>
      <c r="L32" s="50"/>
      <c r="M32" s="50"/>
      <c r="N32" s="50"/>
    </row>
    <row r="33" spans="2:14" ht="15">
      <c r="B33" s="29"/>
      <c r="C33" s="74"/>
      <c r="D33" s="74"/>
      <c r="E33" s="74"/>
      <c r="F33" s="74"/>
      <c r="G33" s="74"/>
      <c r="H33" s="74"/>
      <c r="I33" s="74"/>
      <c r="J33" s="74"/>
      <c r="K33" s="50"/>
      <c r="L33" s="50"/>
      <c r="M33" s="50"/>
      <c r="N33" s="50"/>
    </row>
    <row r="34" spans="1:14" ht="15">
      <c r="A34" s="50"/>
      <c r="B34" s="50"/>
      <c r="C34" s="50"/>
      <c r="D34" s="50"/>
      <c r="E34" s="50"/>
      <c r="F34" s="50"/>
      <c r="G34" s="50"/>
      <c r="H34" s="50"/>
      <c r="I34" s="50"/>
      <c r="J34" s="50"/>
      <c r="K34" s="50"/>
      <c r="L34" s="50"/>
      <c r="M34" s="50"/>
      <c r="N34" s="50"/>
    </row>
    <row r="35" spans="1:14" ht="15">
      <c r="A35" s="50"/>
      <c r="B35" s="50"/>
      <c r="C35" s="50"/>
      <c r="D35" s="50"/>
      <c r="E35" s="50"/>
      <c r="F35" s="50"/>
      <c r="G35" s="50"/>
      <c r="H35" s="50"/>
      <c r="I35" s="50"/>
      <c r="J35" s="50"/>
      <c r="K35" s="50"/>
      <c r="L35" s="50"/>
      <c r="M35" s="50"/>
      <c r="N35" s="50"/>
    </row>
    <row r="36" spans="1:14" ht="15">
      <c r="A36" s="50"/>
      <c r="B36" s="50"/>
      <c r="C36" s="50"/>
      <c r="D36" s="50"/>
      <c r="E36" s="50"/>
      <c r="F36" s="50"/>
      <c r="G36" s="50"/>
      <c r="H36" s="50"/>
      <c r="I36" s="50"/>
      <c r="J36" s="50"/>
      <c r="K36" s="50"/>
      <c r="L36" s="50"/>
      <c r="M36" s="50"/>
      <c r="N36" s="50"/>
    </row>
  </sheetData>
  <mergeCells count="6">
    <mergeCell ref="G1:I1"/>
    <mergeCell ref="O21:O22"/>
    <mergeCell ref="A3:N4"/>
    <mergeCell ref="C20:D20"/>
    <mergeCell ref="C21:D21"/>
    <mergeCell ref="C22:D22"/>
  </mergeCells>
  <hyperlinks>
    <hyperlink ref="L24" r:id="rId1" display="Input Page"/>
    <hyperlink ref="L25" r:id="rId2" display="Assumptions-Referenc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P42"/>
  <sheetViews>
    <sheetView showGridLines="0" workbookViewId="0" topLeftCell="A1">
      <selection activeCell="F36" sqref="F36"/>
    </sheetView>
  </sheetViews>
  <sheetFormatPr defaultColWidth="8.57421875" defaultRowHeight="15"/>
  <cols>
    <col min="2" max="2" width="12.421875" style="0" customWidth="1"/>
    <col min="7" max="12" width="10.140625" style="0" bestFit="1" customWidth="1"/>
  </cols>
  <sheetData>
    <row r="2" spans="1:12" ht="15.75">
      <c r="A2" s="50"/>
      <c r="B2" s="128" t="s">
        <v>89</v>
      </c>
      <c r="C2" s="128"/>
      <c r="D2" s="128"/>
      <c r="E2" s="128"/>
      <c r="F2" s="128"/>
      <c r="G2" s="128"/>
      <c r="H2" s="128"/>
      <c r="I2" s="50"/>
      <c r="J2" s="50"/>
      <c r="K2" s="50"/>
      <c r="L2" s="50"/>
    </row>
    <row r="3" spans="1:12" ht="15">
      <c r="A3" s="50"/>
      <c r="B3" s="6" t="s">
        <v>108</v>
      </c>
      <c r="C3" s="50"/>
      <c r="D3" s="50"/>
      <c r="E3" s="50"/>
      <c r="F3" s="50"/>
      <c r="G3" s="50"/>
      <c r="H3" s="50"/>
      <c r="I3" s="50"/>
      <c r="J3" s="50"/>
      <c r="K3" s="50"/>
      <c r="L3" s="50"/>
    </row>
    <row r="5" spans="2:10" ht="15">
      <c r="B5" s="50" t="s">
        <v>95</v>
      </c>
      <c r="C5" s="50"/>
      <c r="D5" s="40"/>
      <c r="E5" s="61"/>
      <c r="F5" s="50"/>
      <c r="G5" s="86"/>
      <c r="H5" s="50"/>
      <c r="I5" s="50"/>
      <c r="J5" s="50"/>
    </row>
    <row r="6" spans="1:12" ht="15">
      <c r="A6" s="50"/>
      <c r="B6" s="50" t="s">
        <v>96</v>
      </c>
      <c r="C6" s="50"/>
      <c r="D6" s="50"/>
      <c r="E6" s="50"/>
      <c r="F6" s="50"/>
      <c r="G6" s="50"/>
      <c r="H6" s="50"/>
      <c r="I6" s="50"/>
      <c r="J6" s="50"/>
      <c r="K6" s="50"/>
      <c r="L6" s="50"/>
    </row>
    <row r="7" ht="15">
      <c r="B7" s="50" t="s">
        <v>94</v>
      </c>
    </row>
    <row r="9" ht="15">
      <c r="B9" s="87" t="s">
        <v>92</v>
      </c>
    </row>
    <row r="10" spans="2:16" ht="15">
      <c r="B10" s="87" t="s">
        <v>93</v>
      </c>
      <c r="C10" s="50"/>
      <c r="D10" s="50"/>
      <c r="E10" s="50"/>
      <c r="F10" s="50"/>
      <c r="G10" s="50"/>
      <c r="H10" s="50"/>
      <c r="I10" s="50"/>
      <c r="J10" s="50"/>
      <c r="K10" s="50"/>
      <c r="L10" s="50"/>
      <c r="M10" s="50"/>
      <c r="N10" s="50"/>
      <c r="O10" s="50"/>
      <c r="P10" s="50"/>
    </row>
    <row r="11" spans="2:16" ht="15">
      <c r="B11" s="87" t="s">
        <v>74</v>
      </c>
      <c r="C11" s="50"/>
      <c r="D11" s="50"/>
      <c r="E11" s="50"/>
      <c r="F11" s="50"/>
      <c r="G11" s="50"/>
      <c r="H11" s="50"/>
      <c r="I11" s="50"/>
      <c r="J11" s="50"/>
      <c r="K11" s="50"/>
      <c r="L11" s="50"/>
      <c r="M11" s="50"/>
      <c r="N11" s="50"/>
      <c r="O11" s="50"/>
      <c r="P11" s="50"/>
    </row>
    <row r="13" ht="15">
      <c r="B13" s="50" t="s">
        <v>50</v>
      </c>
    </row>
    <row r="14" spans="1:16" s="26" customFormat="1" ht="15.75" thickBot="1">
      <c r="A14" s="50"/>
      <c r="B14" s="50"/>
      <c r="C14" s="50"/>
      <c r="D14" s="50"/>
      <c r="E14" s="50"/>
      <c r="F14" s="50"/>
      <c r="G14" s="50"/>
      <c r="H14" s="50"/>
      <c r="I14" s="50"/>
      <c r="J14" s="50"/>
      <c r="K14" s="50"/>
      <c r="L14" s="50"/>
      <c r="M14" s="50"/>
      <c r="N14" s="50"/>
      <c r="O14" s="50"/>
      <c r="P14" s="50"/>
    </row>
    <row r="15" spans="1:12" ht="15.75" thickBot="1">
      <c r="A15" s="50"/>
      <c r="B15" s="50"/>
      <c r="C15" s="50"/>
      <c r="D15" s="50"/>
      <c r="E15" s="50"/>
      <c r="F15" s="50"/>
      <c r="G15" s="13" t="s">
        <v>161</v>
      </c>
      <c r="H15" s="10" t="s">
        <v>162</v>
      </c>
      <c r="I15" s="10" t="s">
        <v>163</v>
      </c>
      <c r="J15" s="10" t="s">
        <v>164</v>
      </c>
      <c r="K15" s="10" t="s">
        <v>165</v>
      </c>
      <c r="L15" s="11" t="s">
        <v>166</v>
      </c>
    </row>
    <row r="16" spans="1:12" ht="15">
      <c r="A16" s="50"/>
      <c r="B16" s="129" t="s">
        <v>148</v>
      </c>
      <c r="C16" s="130"/>
      <c r="D16" s="130"/>
      <c r="E16" s="130"/>
      <c r="F16" s="131"/>
      <c r="G16" s="14">
        <v>20</v>
      </c>
      <c r="H16" s="15">
        <f>G16</f>
        <v>20</v>
      </c>
      <c r="I16" s="15">
        <f>G16</f>
        <v>20</v>
      </c>
      <c r="J16" s="15">
        <f>G16</f>
        <v>20</v>
      </c>
      <c r="K16" s="15">
        <f>G16</f>
        <v>20</v>
      </c>
      <c r="L16" s="16">
        <f>K16</f>
        <v>20</v>
      </c>
    </row>
    <row r="17" spans="1:12" ht="15.75" thickBot="1">
      <c r="A17" s="50"/>
      <c r="B17" s="125" t="s">
        <v>205</v>
      </c>
      <c r="C17" s="126"/>
      <c r="D17" s="126"/>
      <c r="E17" s="126"/>
      <c r="F17" s="127"/>
      <c r="G17" s="17">
        <v>5</v>
      </c>
      <c r="H17" s="18">
        <f>G17</f>
        <v>5</v>
      </c>
      <c r="I17" s="18">
        <f>G17</f>
        <v>5</v>
      </c>
      <c r="J17" s="18">
        <f>G17</f>
        <v>5</v>
      </c>
      <c r="K17" s="18">
        <f>G17</f>
        <v>5</v>
      </c>
      <c r="L17" s="19">
        <f>G17</f>
        <v>5</v>
      </c>
    </row>
    <row r="18" spans="1:12" ht="15.75" thickBot="1">
      <c r="A18" s="50"/>
      <c r="B18" s="50"/>
      <c r="C18" s="50"/>
      <c r="D18" s="50"/>
      <c r="E18" s="50"/>
      <c r="F18" s="50"/>
      <c r="G18" s="8"/>
      <c r="H18" s="8"/>
      <c r="I18" s="8"/>
      <c r="J18" s="8"/>
      <c r="K18" s="8"/>
      <c r="L18" s="8"/>
    </row>
    <row r="19" spans="1:12" ht="15">
      <c r="A19" s="50"/>
      <c r="B19" s="129" t="s">
        <v>109</v>
      </c>
      <c r="C19" s="130"/>
      <c r="D19" s="130"/>
      <c r="E19" s="130"/>
      <c r="F19" s="131"/>
      <c r="G19" s="23">
        <v>40000</v>
      </c>
      <c r="H19" s="24">
        <f>G19</f>
        <v>40000</v>
      </c>
      <c r="I19" s="24">
        <f>G19</f>
        <v>40000</v>
      </c>
      <c r="J19" s="24">
        <f>G19</f>
        <v>40000</v>
      </c>
      <c r="K19" s="24">
        <f>G19</f>
        <v>40000</v>
      </c>
      <c r="L19" s="25">
        <f>G19</f>
        <v>40000</v>
      </c>
    </row>
    <row r="20" spans="1:12" ht="15">
      <c r="A20" s="50"/>
      <c r="B20" s="132" t="s">
        <v>204</v>
      </c>
      <c r="C20" s="133"/>
      <c r="D20" s="133"/>
      <c r="E20" s="133"/>
      <c r="F20" s="134"/>
      <c r="G20" s="20">
        <v>231</v>
      </c>
      <c r="H20" s="21">
        <f>G20</f>
        <v>231</v>
      </c>
      <c r="I20" s="21">
        <f>G20</f>
        <v>231</v>
      </c>
      <c r="J20" s="21">
        <f>G20</f>
        <v>231</v>
      </c>
      <c r="K20" s="21">
        <f aca="true" t="shared" si="0" ref="K20:K25">G20</f>
        <v>231</v>
      </c>
      <c r="L20" s="22">
        <f aca="true" t="shared" si="1" ref="L20:L25">G20</f>
        <v>231</v>
      </c>
    </row>
    <row r="21" spans="1:12" ht="15.75" thickBot="1">
      <c r="A21" s="50"/>
      <c r="B21" s="125" t="s">
        <v>203</v>
      </c>
      <c r="C21" s="126"/>
      <c r="D21" s="126"/>
      <c r="E21" s="126"/>
      <c r="F21" s="127"/>
      <c r="G21" s="17">
        <v>115</v>
      </c>
      <c r="H21" s="18">
        <f>G21</f>
        <v>115</v>
      </c>
      <c r="I21" s="18">
        <f>G21</f>
        <v>115</v>
      </c>
      <c r="J21" s="18">
        <f>G21</f>
        <v>115</v>
      </c>
      <c r="K21" s="18">
        <f t="shared" si="0"/>
        <v>115</v>
      </c>
      <c r="L21" s="19">
        <f t="shared" si="1"/>
        <v>115</v>
      </c>
    </row>
    <row r="22" spans="1:12" ht="15">
      <c r="A22" s="30" t="s">
        <v>177</v>
      </c>
      <c r="B22" s="47" t="s">
        <v>176</v>
      </c>
      <c r="C22" s="47"/>
      <c r="D22" s="47"/>
      <c r="E22" s="47"/>
      <c r="F22" s="47"/>
      <c r="G22" s="45">
        <v>100</v>
      </c>
      <c r="H22" s="21">
        <f>G22</f>
        <v>100</v>
      </c>
      <c r="I22" s="21">
        <f>G22</f>
        <v>100</v>
      </c>
      <c r="J22" s="21">
        <f>G22</f>
        <v>100</v>
      </c>
      <c r="K22" s="21">
        <f t="shared" si="0"/>
        <v>100</v>
      </c>
      <c r="L22" s="21">
        <f t="shared" si="1"/>
        <v>100</v>
      </c>
    </row>
    <row r="23" spans="1:12" ht="15.75" thickBot="1">
      <c r="A23" s="50"/>
      <c r="B23" s="62"/>
      <c r="C23" s="62"/>
      <c r="D23" s="62"/>
      <c r="E23" s="62"/>
      <c r="F23" s="62"/>
      <c r="G23" s="8"/>
      <c r="H23" s="8"/>
      <c r="I23" s="8"/>
      <c r="J23" s="8"/>
      <c r="K23" s="8"/>
      <c r="L23" s="8"/>
    </row>
    <row r="24" spans="1:12" ht="15">
      <c r="A24" s="50"/>
      <c r="B24" s="51" t="s">
        <v>206</v>
      </c>
      <c r="C24" s="52"/>
      <c r="D24" s="52"/>
      <c r="E24" s="52"/>
      <c r="F24" s="63"/>
      <c r="G24" s="14">
        <v>150</v>
      </c>
      <c r="H24" s="15">
        <f>G24</f>
        <v>150</v>
      </c>
      <c r="I24" s="15">
        <f>G24</f>
        <v>150</v>
      </c>
      <c r="J24" s="15">
        <f>G24</f>
        <v>150</v>
      </c>
      <c r="K24" s="15">
        <f t="shared" si="0"/>
        <v>150</v>
      </c>
      <c r="L24" s="16">
        <f t="shared" si="1"/>
        <v>150</v>
      </c>
    </row>
    <row r="25" spans="1:12" ht="15">
      <c r="A25" s="50"/>
      <c r="B25" s="46" t="s">
        <v>158</v>
      </c>
      <c r="C25" s="47"/>
      <c r="D25" s="47"/>
      <c r="E25" s="47"/>
      <c r="F25" s="64"/>
      <c r="G25" s="20">
        <f>3*12</f>
        <v>36</v>
      </c>
      <c r="H25" s="21">
        <f>G25</f>
        <v>36</v>
      </c>
      <c r="I25" s="21">
        <f>G25</f>
        <v>36</v>
      </c>
      <c r="J25" s="21">
        <f>G25</f>
        <v>36</v>
      </c>
      <c r="K25" s="21">
        <f t="shared" si="0"/>
        <v>36</v>
      </c>
      <c r="L25" s="22">
        <f t="shared" si="1"/>
        <v>36</v>
      </c>
    </row>
    <row r="26" spans="1:12" ht="15.75" thickBot="1">
      <c r="A26" s="50"/>
      <c r="B26" s="48" t="s">
        <v>167</v>
      </c>
      <c r="C26" s="49"/>
      <c r="D26" s="49"/>
      <c r="E26" s="49"/>
      <c r="F26" s="65"/>
      <c r="G26" s="17" t="s">
        <v>107</v>
      </c>
      <c r="H26" s="18"/>
      <c r="I26" s="18"/>
      <c r="J26" s="18"/>
      <c r="K26" s="18"/>
      <c r="L26" s="19"/>
    </row>
    <row r="27" spans="1:12" ht="15.75" thickBot="1">
      <c r="A27" s="50"/>
      <c r="B27" s="9"/>
      <c r="C27" s="9"/>
      <c r="D27" s="9"/>
      <c r="E27" s="9"/>
      <c r="F27" s="9"/>
      <c r="G27" s="8"/>
      <c r="H27" s="8"/>
      <c r="I27" s="8"/>
      <c r="J27" s="8"/>
      <c r="K27" s="8"/>
      <c r="L27" s="8"/>
    </row>
    <row r="28" spans="1:12" ht="15">
      <c r="A28" s="50"/>
      <c r="B28" s="51" t="s">
        <v>154</v>
      </c>
      <c r="C28" s="52"/>
      <c r="D28" s="52"/>
      <c r="E28" s="52"/>
      <c r="F28" s="63"/>
      <c r="G28" s="14">
        <v>30</v>
      </c>
      <c r="H28" s="15">
        <v>0</v>
      </c>
      <c r="I28" s="15">
        <v>0</v>
      </c>
      <c r="J28" s="15">
        <v>0</v>
      </c>
      <c r="K28" s="15">
        <v>0</v>
      </c>
      <c r="L28" s="16">
        <v>0</v>
      </c>
    </row>
    <row r="29" spans="1:12" ht="15">
      <c r="A29" s="50"/>
      <c r="B29" s="46" t="s">
        <v>155</v>
      </c>
      <c r="C29" s="47"/>
      <c r="D29" s="47"/>
      <c r="E29" s="47"/>
      <c r="F29" s="64"/>
      <c r="G29" s="20"/>
      <c r="H29" s="21"/>
      <c r="I29" s="21"/>
      <c r="J29" s="21"/>
      <c r="K29" s="21"/>
      <c r="L29" s="22"/>
    </row>
    <row r="30" spans="1:12" ht="15">
      <c r="A30" s="50"/>
      <c r="B30" s="46" t="s">
        <v>156</v>
      </c>
      <c r="C30" s="47"/>
      <c r="D30" s="47"/>
      <c r="E30" s="47"/>
      <c r="F30" s="64"/>
      <c r="G30" s="20">
        <v>175</v>
      </c>
      <c r="H30" s="21">
        <v>0</v>
      </c>
      <c r="I30" s="21">
        <v>0</v>
      </c>
      <c r="J30" s="21">
        <v>0</v>
      </c>
      <c r="K30" s="21">
        <v>0</v>
      </c>
      <c r="L30" s="22">
        <v>0</v>
      </c>
    </row>
    <row r="31" spans="1:12" ht="15">
      <c r="A31" s="50"/>
      <c r="B31" s="46" t="s">
        <v>157</v>
      </c>
      <c r="C31" s="47"/>
      <c r="D31" s="47"/>
      <c r="E31" s="47"/>
      <c r="F31" s="64"/>
      <c r="G31" s="20">
        <v>25</v>
      </c>
      <c r="H31" s="21">
        <v>0</v>
      </c>
      <c r="I31" s="21">
        <v>0</v>
      </c>
      <c r="J31" s="21">
        <v>0</v>
      </c>
      <c r="K31" s="21">
        <v>0</v>
      </c>
      <c r="L31" s="22">
        <v>0</v>
      </c>
    </row>
    <row r="32" spans="1:12" ht="15">
      <c r="A32" s="50"/>
      <c r="B32" s="46" t="s">
        <v>75</v>
      </c>
      <c r="C32" s="47"/>
      <c r="D32" s="47"/>
      <c r="E32" s="47"/>
      <c r="F32" s="64"/>
      <c r="G32" s="20">
        <v>10</v>
      </c>
      <c r="H32" s="21">
        <v>0</v>
      </c>
      <c r="I32" s="21">
        <v>0</v>
      </c>
      <c r="J32" s="21">
        <v>0</v>
      </c>
      <c r="K32" s="21">
        <v>0</v>
      </c>
      <c r="L32" s="22">
        <v>0</v>
      </c>
    </row>
    <row r="33" spans="1:12" ht="15">
      <c r="A33" s="50"/>
      <c r="B33" s="46" t="s">
        <v>188</v>
      </c>
      <c r="C33" s="47"/>
      <c r="D33" s="47"/>
      <c r="E33" s="47"/>
      <c r="F33" s="64"/>
      <c r="G33" s="20">
        <v>360</v>
      </c>
      <c r="H33" s="21">
        <f>G33</f>
        <v>360</v>
      </c>
      <c r="I33" s="21">
        <f>G33</f>
        <v>360</v>
      </c>
      <c r="J33" s="21">
        <f>G33</f>
        <v>360</v>
      </c>
      <c r="K33" s="21">
        <f>G33</f>
        <v>360</v>
      </c>
      <c r="L33" s="22">
        <f>G33</f>
        <v>360</v>
      </c>
    </row>
    <row r="34" spans="1:12" ht="15.75" thickBot="1">
      <c r="A34" s="50"/>
      <c r="B34" s="48" t="s">
        <v>76</v>
      </c>
      <c r="C34" s="49"/>
      <c r="D34" s="49"/>
      <c r="E34" s="49"/>
      <c r="F34" s="65"/>
      <c r="G34" s="17">
        <f>55*12</f>
        <v>660</v>
      </c>
      <c r="H34" s="18">
        <f>G34</f>
        <v>660</v>
      </c>
      <c r="I34" s="18">
        <f>G34</f>
        <v>660</v>
      </c>
      <c r="J34" s="18">
        <f>G34</f>
        <v>660</v>
      </c>
      <c r="K34" s="18">
        <f>G34</f>
        <v>660</v>
      </c>
      <c r="L34" s="19">
        <f>G34</f>
        <v>660</v>
      </c>
    </row>
    <row r="35" spans="1:12" ht="15">
      <c r="A35" s="50"/>
      <c r="B35" s="50"/>
      <c r="C35" s="50"/>
      <c r="D35" s="50"/>
      <c r="E35" s="50"/>
      <c r="F35" s="50"/>
      <c r="G35" s="50"/>
      <c r="H35" s="50"/>
      <c r="I35" s="50"/>
      <c r="J35" s="50"/>
      <c r="K35" s="50"/>
      <c r="L35" s="50"/>
    </row>
    <row r="36" spans="1:12" ht="15">
      <c r="A36" s="50"/>
      <c r="B36" s="50"/>
      <c r="C36" s="50"/>
      <c r="D36" s="50"/>
      <c r="E36" s="50"/>
      <c r="F36" s="50"/>
      <c r="G36" s="50"/>
      <c r="H36" s="50"/>
      <c r="I36" s="50"/>
      <c r="J36" s="50"/>
      <c r="K36" s="50"/>
      <c r="L36" s="50"/>
    </row>
    <row r="37" spans="1:12" ht="15">
      <c r="A37" s="50"/>
      <c r="B37" s="50"/>
      <c r="C37" s="50" t="s">
        <v>189</v>
      </c>
      <c r="D37" s="50"/>
      <c r="E37" s="50"/>
      <c r="F37" s="50"/>
      <c r="G37" s="50"/>
      <c r="H37" s="50"/>
      <c r="I37" s="50"/>
      <c r="J37" s="50"/>
      <c r="K37" s="50"/>
      <c r="L37" s="50"/>
    </row>
    <row r="38" spans="1:12" ht="15">
      <c r="A38" s="50"/>
      <c r="B38" s="50"/>
      <c r="C38" s="50" t="s">
        <v>102</v>
      </c>
      <c r="D38" s="50"/>
      <c r="E38" s="50"/>
      <c r="F38" s="50"/>
      <c r="G38" s="50"/>
      <c r="H38" s="50"/>
      <c r="I38" s="50"/>
      <c r="J38" s="50"/>
      <c r="K38" s="50"/>
      <c r="L38" s="50"/>
    </row>
    <row r="39" spans="1:12" ht="15">
      <c r="A39" s="50"/>
      <c r="B39" s="50"/>
      <c r="C39" s="50" t="s">
        <v>103</v>
      </c>
      <c r="D39" s="50"/>
      <c r="E39" s="50"/>
      <c r="F39" s="50"/>
      <c r="G39" s="50"/>
      <c r="H39" s="50"/>
      <c r="I39" s="50"/>
      <c r="J39" s="50"/>
      <c r="K39" s="50"/>
      <c r="L39" s="50"/>
    </row>
    <row r="40" spans="1:12" ht="15">
      <c r="A40" s="50"/>
      <c r="B40" s="50"/>
      <c r="C40" s="50" t="s">
        <v>104</v>
      </c>
      <c r="D40" s="50">
        <v>2290.96</v>
      </c>
      <c r="E40" s="50" t="s">
        <v>105</v>
      </c>
      <c r="F40" s="50"/>
      <c r="G40" s="50" t="s">
        <v>106</v>
      </c>
      <c r="H40" s="50"/>
      <c r="I40" s="50"/>
      <c r="J40" s="50"/>
      <c r="K40" s="50"/>
      <c r="L40" s="50"/>
    </row>
    <row r="41" spans="1:12" ht="15">
      <c r="A41" s="50"/>
      <c r="B41" s="50"/>
      <c r="C41" s="50"/>
      <c r="D41" s="50"/>
      <c r="E41" s="50"/>
      <c r="F41" s="50"/>
      <c r="G41" s="50"/>
      <c r="H41" s="50"/>
      <c r="I41" s="50"/>
      <c r="J41" s="50"/>
      <c r="K41" s="50"/>
      <c r="L41" s="50"/>
    </row>
    <row r="42" spans="1:12" ht="15">
      <c r="A42" s="50"/>
      <c r="B42" s="50"/>
      <c r="C42" s="50"/>
      <c r="D42" s="50"/>
      <c r="E42" s="50"/>
      <c r="F42" s="50"/>
      <c r="G42" s="50"/>
      <c r="H42" s="50"/>
      <c r="I42" s="50"/>
      <c r="J42" s="50"/>
      <c r="K42" s="50"/>
      <c r="L42" s="50"/>
    </row>
  </sheetData>
  <mergeCells count="6">
    <mergeCell ref="B21:F21"/>
    <mergeCell ref="B2:H2"/>
    <mergeCell ref="B16:F16"/>
    <mergeCell ref="B17:F17"/>
    <mergeCell ref="B19:F19"/>
    <mergeCell ref="B20:F2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1">
      <selection activeCell="D31" sqref="D31"/>
    </sheetView>
  </sheetViews>
  <sheetFormatPr defaultColWidth="8.57421875" defaultRowHeight="15"/>
  <sheetData>
    <row r="1" spans="1:10" ht="15">
      <c r="A1" s="50"/>
      <c r="B1" s="50"/>
      <c r="C1" s="50"/>
      <c r="D1" s="50"/>
      <c r="E1" s="50"/>
      <c r="F1" s="50"/>
      <c r="G1" s="50"/>
      <c r="H1" s="50"/>
      <c r="I1" s="50"/>
      <c r="J1" s="50"/>
    </row>
    <row r="2" spans="1:10" ht="15">
      <c r="A2" s="31" t="s">
        <v>140</v>
      </c>
      <c r="B2" s="50"/>
      <c r="C2" s="50"/>
      <c r="D2" s="50"/>
      <c r="E2" s="50"/>
      <c r="F2" s="50"/>
      <c r="G2" s="50"/>
      <c r="H2" s="50"/>
      <c r="I2" s="50"/>
      <c r="J2" s="50"/>
    </row>
    <row r="3" spans="1:10" ht="15">
      <c r="A3" s="135" t="s">
        <v>73</v>
      </c>
      <c r="B3" s="135"/>
      <c r="C3" s="135"/>
      <c r="D3" s="135"/>
      <c r="E3" s="135"/>
      <c r="F3" s="135"/>
      <c r="G3" s="135"/>
      <c r="H3" s="135"/>
      <c r="I3" s="135"/>
      <c r="J3" s="135"/>
    </row>
    <row r="4" spans="1:10" ht="15" customHeight="1">
      <c r="A4" s="135"/>
      <c r="B4" s="135"/>
      <c r="C4" s="135"/>
      <c r="D4" s="135"/>
      <c r="E4" s="135"/>
      <c r="F4" s="135"/>
      <c r="G4" s="135"/>
      <c r="H4" s="135"/>
      <c r="I4" s="135"/>
      <c r="J4" s="135"/>
    </row>
    <row r="5" spans="1:10" ht="15">
      <c r="A5" s="135"/>
      <c r="B5" s="135"/>
      <c r="C5" s="135"/>
      <c r="D5" s="135"/>
      <c r="E5" s="135"/>
      <c r="F5" s="135"/>
      <c r="G5" s="135"/>
      <c r="H5" s="135"/>
      <c r="I5" s="135"/>
      <c r="J5" s="135"/>
    </row>
    <row r="6" spans="1:10" ht="15">
      <c r="A6" s="135"/>
      <c r="B6" s="135"/>
      <c r="C6" s="135"/>
      <c r="D6" s="135"/>
      <c r="E6" s="135"/>
      <c r="F6" s="135"/>
      <c r="G6" s="135"/>
      <c r="H6" s="135"/>
      <c r="I6" s="135"/>
      <c r="J6" s="135"/>
    </row>
    <row r="7" spans="1:10" ht="15" customHeight="1">
      <c r="A7" s="136" t="s">
        <v>26</v>
      </c>
      <c r="B7" s="136"/>
      <c r="C7" s="136"/>
      <c r="D7" s="136"/>
      <c r="E7" s="136"/>
      <c r="F7" s="136"/>
      <c r="G7" s="136"/>
      <c r="H7" s="136"/>
      <c r="I7" s="136"/>
      <c r="J7" s="136"/>
    </row>
    <row r="8" spans="1:10" ht="15" customHeight="1">
      <c r="A8" s="136"/>
      <c r="B8" s="136"/>
      <c r="C8" s="136"/>
      <c r="D8" s="136"/>
      <c r="E8" s="136"/>
      <c r="F8" s="136"/>
      <c r="G8" s="136"/>
      <c r="H8" s="136"/>
      <c r="I8" s="136"/>
      <c r="J8" s="136"/>
    </row>
    <row r="9" spans="1:10" ht="15">
      <c r="A9" s="136"/>
      <c r="B9" s="136"/>
      <c r="C9" s="136"/>
      <c r="D9" s="136"/>
      <c r="E9" s="136"/>
      <c r="F9" s="136"/>
      <c r="G9" s="136"/>
      <c r="H9" s="136"/>
      <c r="I9" s="136"/>
      <c r="J9" s="136"/>
    </row>
    <row r="10" spans="1:10" ht="15">
      <c r="A10" s="136"/>
      <c r="B10" s="136"/>
      <c r="C10" s="136"/>
      <c r="D10" s="136"/>
      <c r="E10" s="136"/>
      <c r="F10" s="136"/>
      <c r="G10" s="136"/>
      <c r="H10" s="136"/>
      <c r="I10" s="136"/>
      <c r="J10" s="136"/>
    </row>
    <row r="11" spans="1:10" ht="15">
      <c r="A11" s="136"/>
      <c r="B11" s="136"/>
      <c r="C11" s="136"/>
      <c r="D11" s="136"/>
      <c r="E11" s="136"/>
      <c r="F11" s="136"/>
      <c r="G11" s="136"/>
      <c r="H11" s="136"/>
      <c r="I11" s="136"/>
      <c r="J11" s="136"/>
    </row>
    <row r="12" spans="1:10" ht="15">
      <c r="A12" s="136"/>
      <c r="B12" s="136"/>
      <c r="C12" s="136"/>
      <c r="D12" s="136"/>
      <c r="E12" s="136"/>
      <c r="F12" s="136"/>
      <c r="G12" s="136"/>
      <c r="H12" s="136"/>
      <c r="I12" s="136"/>
      <c r="J12" s="136"/>
    </row>
    <row r="13" spans="1:10" ht="15">
      <c r="A13" s="105"/>
      <c r="B13" s="105"/>
      <c r="C13" s="105"/>
      <c r="D13" s="105"/>
      <c r="E13" s="105"/>
      <c r="F13" s="105"/>
      <c r="G13" s="105"/>
      <c r="H13" s="105"/>
      <c r="I13" s="105"/>
      <c r="J13" s="50"/>
    </row>
    <row r="14" spans="1:10" ht="15">
      <c r="A14" s="106" t="s">
        <v>66</v>
      </c>
      <c r="B14" s="106"/>
      <c r="C14" s="106"/>
      <c r="D14" s="106"/>
      <c r="E14" s="107"/>
      <c r="F14" s="108"/>
      <c r="G14" s="106" t="s">
        <v>67</v>
      </c>
      <c r="H14" s="106"/>
      <c r="I14" s="106"/>
      <c r="J14" s="50"/>
    </row>
    <row r="15" spans="1:10" ht="15">
      <c r="A15" s="106" t="s">
        <v>68</v>
      </c>
      <c r="B15" s="106"/>
      <c r="C15" s="106"/>
      <c r="D15" s="106"/>
      <c r="E15" s="107"/>
      <c r="F15" s="108"/>
      <c r="G15" s="106" t="s">
        <v>69</v>
      </c>
      <c r="H15" s="106"/>
      <c r="I15" s="106"/>
      <c r="J15" s="50"/>
    </row>
    <row r="16" spans="1:10" ht="15">
      <c r="A16" s="106" t="s">
        <v>70</v>
      </c>
      <c r="B16" s="106"/>
      <c r="C16" s="106"/>
      <c r="D16" s="109"/>
      <c r="E16" s="106" t="s">
        <v>71</v>
      </c>
      <c r="F16" s="106"/>
      <c r="G16" s="106"/>
      <c r="H16" s="106"/>
      <c r="I16" s="106"/>
      <c r="J16" s="50"/>
    </row>
    <row r="20" ht="15.75" customHeight="1"/>
    <row r="21" spans="1:9" ht="15.75" customHeight="1">
      <c r="A21" s="31" t="s">
        <v>27</v>
      </c>
      <c r="B21" s="50"/>
      <c r="C21" s="50"/>
      <c r="D21" s="50"/>
      <c r="E21" s="50"/>
      <c r="F21" s="50"/>
      <c r="G21" s="50"/>
      <c r="H21" s="50"/>
      <c r="I21" s="50"/>
    </row>
    <row r="22" spans="1:9" ht="15.75" thickBot="1">
      <c r="A22" s="50"/>
      <c r="B22" s="50"/>
      <c r="C22" s="50"/>
      <c r="D22" s="50"/>
      <c r="E22" s="50"/>
      <c r="F22" s="50"/>
      <c r="G22" s="50"/>
      <c r="H22" s="50"/>
      <c r="I22" s="50"/>
    </row>
    <row r="23" spans="1:14" ht="15.75" thickBot="1">
      <c r="A23" s="112"/>
      <c r="B23" s="112"/>
      <c r="C23" s="113"/>
      <c r="D23" s="54" t="s">
        <v>161</v>
      </c>
      <c r="E23" s="55" t="s">
        <v>162</v>
      </c>
      <c r="F23" s="55" t="s">
        <v>163</v>
      </c>
      <c r="G23" s="55" t="s">
        <v>164</v>
      </c>
      <c r="H23" s="55" t="s">
        <v>165</v>
      </c>
      <c r="I23" s="55" t="s">
        <v>166</v>
      </c>
      <c r="J23" s="55" t="s">
        <v>39</v>
      </c>
      <c r="K23" s="55" t="s">
        <v>21</v>
      </c>
      <c r="L23" s="55" t="s">
        <v>43</v>
      </c>
      <c r="M23" s="55" t="s">
        <v>45</v>
      </c>
      <c r="N23" s="55" t="s">
        <v>47</v>
      </c>
    </row>
    <row r="24" spans="1:14" ht="15.75" customHeight="1" thickBot="1">
      <c r="A24" s="157" t="s">
        <v>143</v>
      </c>
      <c r="B24" s="158"/>
      <c r="C24" s="159"/>
      <c r="D24" s="56"/>
      <c r="E24" s="56"/>
      <c r="F24" s="56"/>
      <c r="G24" s="56"/>
      <c r="H24" s="56"/>
      <c r="I24" s="57"/>
      <c r="J24" s="68"/>
      <c r="K24" s="68"/>
      <c r="L24" s="68"/>
      <c r="M24" s="68"/>
      <c r="N24" s="57"/>
    </row>
    <row r="25" spans="1:14" ht="15.75" thickBot="1">
      <c r="A25" s="160" t="s">
        <v>144</v>
      </c>
      <c r="B25" s="161"/>
      <c r="C25" s="162"/>
      <c r="D25" s="58"/>
      <c r="E25" s="58"/>
      <c r="F25" s="58"/>
      <c r="G25" s="58"/>
      <c r="H25" s="58"/>
      <c r="I25" s="57"/>
      <c r="J25" s="58"/>
      <c r="K25" s="58"/>
      <c r="L25" s="58"/>
      <c r="M25" s="58"/>
      <c r="N25" s="57"/>
    </row>
    <row r="26" spans="1:14" ht="15.75" thickBot="1">
      <c r="A26" s="155" t="s">
        <v>145</v>
      </c>
      <c r="B26" s="110"/>
      <c r="C26" s="111"/>
      <c r="D26" s="59"/>
      <c r="E26" s="60"/>
      <c r="F26" s="60"/>
      <c r="G26" s="60"/>
      <c r="H26" s="60"/>
      <c r="I26" s="60"/>
      <c r="J26" s="60"/>
      <c r="K26" s="60"/>
      <c r="L26" s="60"/>
      <c r="M26" s="60"/>
      <c r="N26" s="60"/>
    </row>
    <row r="27" spans="1:14" ht="15.75" thickBot="1">
      <c r="A27" s="155" t="s">
        <v>146</v>
      </c>
      <c r="B27" s="156"/>
      <c r="C27" s="111"/>
      <c r="D27" s="59"/>
      <c r="E27" s="60"/>
      <c r="F27" s="60"/>
      <c r="G27" s="60"/>
      <c r="H27" s="60"/>
      <c r="I27" s="60"/>
      <c r="J27" s="60"/>
      <c r="K27" s="60"/>
      <c r="L27" s="60"/>
      <c r="M27" s="60"/>
      <c r="N27" s="60"/>
    </row>
    <row r="28" spans="1:14" ht="15.75" thickBot="1">
      <c r="A28" s="155" t="s">
        <v>147</v>
      </c>
      <c r="B28" s="156"/>
      <c r="C28" s="111"/>
      <c r="D28" s="59"/>
      <c r="E28" s="60"/>
      <c r="F28" s="60"/>
      <c r="G28" s="60"/>
      <c r="H28" s="60"/>
      <c r="I28" s="60"/>
      <c r="J28" s="60"/>
      <c r="K28" s="60"/>
      <c r="L28" s="60"/>
      <c r="M28" s="60"/>
      <c r="N28" s="60"/>
    </row>
    <row r="29" spans="1:14" ht="15.75" thickBot="1">
      <c r="A29" s="155" t="s">
        <v>20</v>
      </c>
      <c r="B29" s="156"/>
      <c r="C29" s="111"/>
      <c r="D29" s="59"/>
      <c r="E29" s="60"/>
      <c r="F29" s="60"/>
      <c r="G29" s="60"/>
      <c r="H29" s="60"/>
      <c r="I29" s="60"/>
      <c r="J29" s="60"/>
      <c r="K29" s="60"/>
      <c r="L29" s="60"/>
      <c r="M29" s="60"/>
      <c r="N29" s="60"/>
    </row>
    <row r="30" spans="1:10" ht="15">
      <c r="A30" s="50"/>
      <c r="B30" s="50"/>
      <c r="C30" s="50"/>
      <c r="D30" s="50"/>
      <c r="E30" s="50"/>
      <c r="F30" s="50"/>
      <c r="G30" s="50"/>
      <c r="H30" s="50"/>
      <c r="I30" s="50"/>
      <c r="J30" s="50"/>
    </row>
    <row r="31" spans="1:10" ht="15">
      <c r="A31" s="82" t="s">
        <v>138</v>
      </c>
      <c r="B31" s="82" t="s">
        <v>139</v>
      </c>
      <c r="C31" s="50"/>
      <c r="D31" s="50"/>
      <c r="E31" s="50"/>
      <c r="F31" s="50"/>
      <c r="G31" s="50"/>
      <c r="H31" s="50"/>
      <c r="I31" s="50"/>
      <c r="J31" s="50"/>
    </row>
    <row r="32" spans="1:10" ht="15.75" customHeight="1">
      <c r="A32" s="80" t="e">
        <f>D24/E24</f>
        <v>#DIV/0!</v>
      </c>
      <c r="B32" s="81" t="e">
        <f>IRR(D24:I24)</f>
        <v>#NUM!</v>
      </c>
      <c r="C32" s="50"/>
      <c r="D32" s="50"/>
      <c r="E32" s="50"/>
      <c r="F32" s="50"/>
      <c r="G32" s="50"/>
      <c r="H32" s="50"/>
      <c r="I32" s="50"/>
      <c r="J32" s="50"/>
    </row>
    <row r="33" ht="15.75" customHeight="1">
      <c r="J33" s="50"/>
    </row>
    <row r="34" spans="1:10" ht="15">
      <c r="A34" s="50" t="s">
        <v>30</v>
      </c>
      <c r="E34" s="142" t="s">
        <v>28</v>
      </c>
      <c r="J34" s="50"/>
    </row>
    <row r="35" spans="5:10" ht="15">
      <c r="E35" s="142" t="s">
        <v>29</v>
      </c>
      <c r="J35" s="50"/>
    </row>
    <row r="36" ht="15">
      <c r="E36" s="142" t="s">
        <v>63</v>
      </c>
    </row>
  </sheetData>
  <mergeCells count="4">
    <mergeCell ref="A3:J6"/>
    <mergeCell ref="A7:J12"/>
    <mergeCell ref="A24:C24"/>
    <mergeCell ref="A25:C25"/>
  </mergeCells>
  <hyperlinks>
    <hyperlink ref="E34" r:id="rId1" display="Projected Savings"/>
    <hyperlink ref="E35" r:id="rId2" display="Graphs"/>
    <hyperlink ref="E36" r:id="rId3" display="Assumptions-Reference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60"/>
  <sheetViews>
    <sheetView showGridLines="0" tabSelected="1" workbookViewId="0" topLeftCell="A20">
      <selection activeCell="D45" sqref="D45"/>
    </sheetView>
  </sheetViews>
  <sheetFormatPr defaultColWidth="8.57421875" defaultRowHeight="15"/>
  <cols>
    <col min="2" max="2" width="44.140625" style="0" bestFit="1" customWidth="1"/>
    <col min="3" max="3" width="15.421875" style="0" customWidth="1"/>
    <col min="4" max="4" width="21.7109375" style="0" customWidth="1"/>
    <col min="5" max="5" width="9.57421875" style="0" bestFit="1" customWidth="1"/>
  </cols>
  <sheetData>
    <row r="1" spans="1:14" ht="15.75" thickBot="1">
      <c r="A1" s="50"/>
      <c r="B1" s="50"/>
      <c r="C1" s="50"/>
      <c r="D1" s="50"/>
      <c r="E1" s="50"/>
      <c r="F1" s="50"/>
      <c r="G1" s="50"/>
      <c r="H1" s="50"/>
      <c r="I1" s="50"/>
      <c r="J1" s="50"/>
      <c r="K1" s="50"/>
      <c r="L1" s="50"/>
      <c r="M1" s="50"/>
      <c r="N1" s="50"/>
    </row>
    <row r="2" spans="1:14" ht="15.75" thickBot="1">
      <c r="A2" s="50"/>
      <c r="B2" s="139" t="s">
        <v>90</v>
      </c>
      <c r="C2" s="140"/>
      <c r="D2" s="164"/>
      <c r="E2" s="50"/>
      <c r="F2" s="50"/>
      <c r="G2" s="50"/>
      <c r="H2" s="50"/>
      <c r="I2" s="50"/>
      <c r="J2" s="50"/>
      <c r="K2" s="50"/>
      <c r="L2" s="50"/>
      <c r="M2" s="50"/>
      <c r="N2" s="50"/>
    </row>
    <row r="3" spans="1:14" ht="15.75" thickBot="1">
      <c r="A3" s="50"/>
      <c r="B3" s="165" t="s">
        <v>111</v>
      </c>
      <c r="C3" s="166"/>
      <c r="D3" s="167" t="s">
        <v>86</v>
      </c>
      <c r="E3" s="168" t="s">
        <v>162</v>
      </c>
      <c r="F3" s="169" t="s">
        <v>163</v>
      </c>
      <c r="G3" s="169" t="s">
        <v>164</v>
      </c>
      <c r="H3" s="169" t="s">
        <v>165</v>
      </c>
      <c r="I3" s="169" t="s">
        <v>166</v>
      </c>
      <c r="J3" s="169" t="s">
        <v>38</v>
      </c>
      <c r="K3" s="169" t="s">
        <v>40</v>
      </c>
      <c r="L3" s="169" t="s">
        <v>42</v>
      </c>
      <c r="M3" s="170" t="s">
        <v>44</v>
      </c>
      <c r="N3" s="171" t="s">
        <v>46</v>
      </c>
    </row>
    <row r="4" spans="1:14" ht="15.75" thickBot="1">
      <c r="A4" s="50"/>
      <c r="B4" s="137" t="s">
        <v>185</v>
      </c>
      <c r="C4" s="138"/>
      <c r="D4" s="172">
        <f>'[1]Input Page'!G24*'[1]Assumptions-References'!E57</f>
        <v>0</v>
      </c>
      <c r="E4" s="173">
        <f>$D$4</f>
        <v>0</v>
      </c>
      <c r="F4" s="174">
        <f aca="true" t="shared" si="0" ref="F4:N4">$D$4</f>
        <v>0</v>
      </c>
      <c r="G4" s="174">
        <f t="shared" si="0"/>
        <v>0</v>
      </c>
      <c r="H4" s="174">
        <f t="shared" si="0"/>
        <v>0</v>
      </c>
      <c r="I4" s="174">
        <f t="shared" si="0"/>
        <v>0</v>
      </c>
      <c r="J4" s="174">
        <f t="shared" si="0"/>
        <v>0</v>
      </c>
      <c r="K4" s="174">
        <f t="shared" si="0"/>
        <v>0</v>
      </c>
      <c r="L4" s="174">
        <f t="shared" si="0"/>
        <v>0</v>
      </c>
      <c r="M4" s="174">
        <f t="shared" si="0"/>
        <v>0</v>
      </c>
      <c r="N4" s="175">
        <f t="shared" si="0"/>
        <v>0</v>
      </c>
    </row>
    <row r="5" spans="1:14" ht="15.75" thickBot="1">
      <c r="A5" s="50"/>
      <c r="B5" s="137" t="s">
        <v>186</v>
      </c>
      <c r="C5" s="138"/>
      <c r="D5" s="172"/>
      <c r="E5" s="173">
        <f>$D$5</f>
        <v>0</v>
      </c>
      <c r="F5" s="174">
        <f aca="true" t="shared" si="1" ref="F5:N5">$D$5</f>
        <v>0</v>
      </c>
      <c r="G5" s="174">
        <f t="shared" si="1"/>
        <v>0</v>
      </c>
      <c r="H5" s="174">
        <f t="shared" si="1"/>
        <v>0</v>
      </c>
      <c r="I5" s="174">
        <f t="shared" si="1"/>
        <v>0</v>
      </c>
      <c r="J5" s="174">
        <f t="shared" si="1"/>
        <v>0</v>
      </c>
      <c r="K5" s="174">
        <f t="shared" si="1"/>
        <v>0</v>
      </c>
      <c r="L5" s="174">
        <f t="shared" si="1"/>
        <v>0</v>
      </c>
      <c r="M5" s="176">
        <f t="shared" si="1"/>
        <v>0</v>
      </c>
      <c r="N5" s="177">
        <f t="shared" si="1"/>
        <v>0</v>
      </c>
    </row>
    <row r="6" spans="1:14" ht="15.75" thickBot="1">
      <c r="A6" s="50"/>
      <c r="B6" s="137" t="s">
        <v>91</v>
      </c>
      <c r="C6" s="138"/>
      <c r="D6" s="172">
        <f>'[1]Assumptions-References'!E17</f>
        <v>1200</v>
      </c>
      <c r="E6" s="173">
        <f>$D$6</f>
        <v>1200</v>
      </c>
      <c r="F6" s="174">
        <f aca="true" t="shared" si="2" ref="F6:N6">$D$6</f>
        <v>1200</v>
      </c>
      <c r="G6" s="174">
        <f t="shared" si="2"/>
        <v>1200</v>
      </c>
      <c r="H6" s="174">
        <f t="shared" si="2"/>
        <v>1200</v>
      </c>
      <c r="I6" s="174">
        <f t="shared" si="2"/>
        <v>1200</v>
      </c>
      <c r="J6" s="174">
        <f t="shared" si="2"/>
        <v>1200</v>
      </c>
      <c r="K6" s="174">
        <f t="shared" si="2"/>
        <v>1200</v>
      </c>
      <c r="L6" s="174">
        <f t="shared" si="2"/>
        <v>1200</v>
      </c>
      <c r="M6" s="176">
        <f t="shared" si="2"/>
        <v>1200</v>
      </c>
      <c r="N6" s="177">
        <f t="shared" si="2"/>
        <v>1200</v>
      </c>
    </row>
    <row r="7" spans="1:14" ht="15.75" thickBot="1">
      <c r="A7" s="50"/>
      <c r="B7" s="137" t="s">
        <v>184</v>
      </c>
      <c r="C7" s="138"/>
      <c r="D7" s="178"/>
      <c r="E7" s="179">
        <f>$D$7</f>
        <v>0</v>
      </c>
      <c r="F7" s="180">
        <f aca="true" t="shared" si="3" ref="F7:N7">$D$7</f>
        <v>0</v>
      </c>
      <c r="G7" s="180">
        <f t="shared" si="3"/>
        <v>0</v>
      </c>
      <c r="H7" s="180">
        <f t="shared" si="3"/>
        <v>0</v>
      </c>
      <c r="I7" s="180">
        <f t="shared" si="3"/>
        <v>0</v>
      </c>
      <c r="J7" s="180">
        <f t="shared" si="3"/>
        <v>0</v>
      </c>
      <c r="K7" s="180">
        <f t="shared" si="3"/>
        <v>0</v>
      </c>
      <c r="L7" s="180">
        <f t="shared" si="3"/>
        <v>0</v>
      </c>
      <c r="M7" s="181">
        <f t="shared" si="3"/>
        <v>0</v>
      </c>
      <c r="N7" s="182">
        <f t="shared" si="3"/>
        <v>0</v>
      </c>
    </row>
    <row r="8" spans="1:14" ht="15">
      <c r="A8" s="50"/>
      <c r="B8" s="50"/>
      <c r="C8" s="50"/>
      <c r="D8" s="50"/>
      <c r="E8" s="50"/>
      <c r="F8" s="50"/>
      <c r="G8" s="50"/>
      <c r="H8" s="50"/>
      <c r="I8" s="50"/>
      <c r="J8" s="50"/>
      <c r="K8" s="50"/>
      <c r="L8" s="50"/>
      <c r="M8" s="50"/>
      <c r="N8" s="50"/>
    </row>
    <row r="9" spans="1:14" ht="15.75" thickBot="1">
      <c r="A9" s="50"/>
      <c r="B9" s="7"/>
      <c r="C9" s="7"/>
      <c r="D9" s="50"/>
      <c r="E9" s="50"/>
      <c r="F9" s="50"/>
      <c r="G9" s="50"/>
      <c r="H9" s="50"/>
      <c r="I9" s="50"/>
      <c r="J9" s="50"/>
      <c r="K9" s="50"/>
      <c r="L9" s="50"/>
      <c r="M9" s="50"/>
      <c r="N9" s="50"/>
    </row>
    <row r="10" spans="1:14" ht="15.75" thickBot="1">
      <c r="A10" s="50"/>
      <c r="B10" s="115" t="s">
        <v>110</v>
      </c>
      <c r="C10" s="183"/>
      <c r="D10" s="184"/>
      <c r="E10" s="62"/>
      <c r="F10" s="50"/>
      <c r="G10" s="50"/>
      <c r="H10" s="50"/>
      <c r="I10" s="50"/>
      <c r="J10" s="50"/>
      <c r="K10" s="50"/>
      <c r="L10" s="50"/>
      <c r="M10" s="50"/>
      <c r="N10" s="50"/>
    </row>
    <row r="11" spans="1:14" ht="15.75" thickBot="1">
      <c r="A11" s="50"/>
      <c r="B11" s="114" t="s">
        <v>111</v>
      </c>
      <c r="C11" s="13" t="s">
        <v>112</v>
      </c>
      <c r="D11" s="13" t="s">
        <v>86</v>
      </c>
      <c r="E11" s="168" t="s">
        <v>162</v>
      </c>
      <c r="F11" s="169" t="s">
        <v>163</v>
      </c>
      <c r="G11" s="169" t="s">
        <v>164</v>
      </c>
      <c r="H11" s="169" t="s">
        <v>165</v>
      </c>
      <c r="I11" s="169" t="s">
        <v>166</v>
      </c>
      <c r="J11" s="169" t="s">
        <v>38</v>
      </c>
      <c r="K11" s="169" t="s">
        <v>40</v>
      </c>
      <c r="L11" s="169" t="s">
        <v>42</v>
      </c>
      <c r="M11" s="169" t="s">
        <v>44</v>
      </c>
      <c r="N11" s="185" t="s">
        <v>46</v>
      </c>
    </row>
    <row r="12" spans="1:14" ht="15.75" thickBot="1">
      <c r="A12" s="50"/>
      <c r="B12" s="114" t="s">
        <v>113</v>
      </c>
      <c r="C12" s="186">
        <f>'[1]Input Page'!G28</f>
        <v>30</v>
      </c>
      <c r="D12" s="186">
        <v>0</v>
      </c>
      <c r="E12" s="187">
        <f>C$12+D$12</f>
        <v>30</v>
      </c>
      <c r="F12" s="188">
        <f>D$12</f>
        <v>0</v>
      </c>
      <c r="G12" s="188">
        <f>D$12</f>
        <v>0</v>
      </c>
      <c r="H12" s="188">
        <f>D$12</f>
        <v>0</v>
      </c>
      <c r="I12" s="188">
        <f>D$12</f>
        <v>0</v>
      </c>
      <c r="J12" s="188">
        <f>D$12</f>
        <v>0</v>
      </c>
      <c r="K12" s="188">
        <f>D$12</f>
        <v>0</v>
      </c>
      <c r="L12" s="188">
        <f>D$12</f>
        <v>0</v>
      </c>
      <c r="M12" s="188">
        <f>D$12</f>
        <v>0</v>
      </c>
      <c r="N12" s="189">
        <f>D$12</f>
        <v>0</v>
      </c>
    </row>
    <row r="13" spans="1:14" ht="15.75" thickBot="1">
      <c r="A13" s="50"/>
      <c r="B13" s="114" t="s">
        <v>87</v>
      </c>
      <c r="C13" s="186">
        <f>SUM('[1]Input Page'!G30:G32)</f>
        <v>210</v>
      </c>
      <c r="D13" s="186">
        <v>0</v>
      </c>
      <c r="E13" s="173">
        <f>$C13+$D13</f>
        <v>210</v>
      </c>
      <c r="F13" s="174">
        <f>$C13+$D13</f>
        <v>210</v>
      </c>
      <c r="G13" s="174">
        <f aca="true" t="shared" si="4" ref="G13:N15">$C13+$D13</f>
        <v>210</v>
      </c>
      <c r="H13" s="174">
        <f t="shared" si="4"/>
        <v>210</v>
      </c>
      <c r="I13" s="174">
        <f t="shared" si="4"/>
        <v>210</v>
      </c>
      <c r="J13" s="174">
        <f t="shared" si="4"/>
        <v>210</v>
      </c>
      <c r="K13" s="174">
        <f t="shared" si="4"/>
        <v>210</v>
      </c>
      <c r="L13" s="174">
        <f t="shared" si="4"/>
        <v>210</v>
      </c>
      <c r="M13" s="174">
        <f t="shared" si="4"/>
        <v>210</v>
      </c>
      <c r="N13" s="177">
        <f t="shared" si="4"/>
        <v>210</v>
      </c>
    </row>
    <row r="14" spans="1:14" ht="15.75" thickBot="1">
      <c r="A14" s="50"/>
      <c r="B14" s="114"/>
      <c r="C14" s="186"/>
      <c r="D14" s="186"/>
      <c r="E14" s="190">
        <f>$C14+$D14</f>
        <v>0</v>
      </c>
      <c r="F14" s="191">
        <f>$C14+$D14</f>
        <v>0</v>
      </c>
      <c r="G14" s="191">
        <f t="shared" si="4"/>
        <v>0</v>
      </c>
      <c r="H14" s="191">
        <f t="shared" si="4"/>
        <v>0</v>
      </c>
      <c r="I14" s="191">
        <f t="shared" si="4"/>
        <v>0</v>
      </c>
      <c r="J14" s="191">
        <f t="shared" si="4"/>
        <v>0</v>
      </c>
      <c r="K14" s="191">
        <f t="shared" si="4"/>
        <v>0</v>
      </c>
      <c r="L14" s="191">
        <f t="shared" si="4"/>
        <v>0</v>
      </c>
      <c r="M14" s="191">
        <f t="shared" si="4"/>
        <v>0</v>
      </c>
      <c r="N14" s="175">
        <f t="shared" si="4"/>
        <v>0</v>
      </c>
    </row>
    <row r="15" spans="1:14" ht="15.75" thickBot="1">
      <c r="A15" s="50"/>
      <c r="B15" s="114" t="s">
        <v>182</v>
      </c>
      <c r="C15" s="186"/>
      <c r="D15" s="186">
        <v>1200</v>
      </c>
      <c r="E15" s="173">
        <f>$C15+$D15</f>
        <v>1200</v>
      </c>
      <c r="F15" s="174">
        <f>$C15+$D15</f>
        <v>1200</v>
      </c>
      <c r="G15" s="174">
        <f t="shared" si="4"/>
        <v>1200</v>
      </c>
      <c r="H15" s="174">
        <f t="shared" si="4"/>
        <v>1200</v>
      </c>
      <c r="I15" s="174">
        <f t="shared" si="4"/>
        <v>1200</v>
      </c>
      <c r="J15" s="174">
        <f t="shared" si="4"/>
        <v>1200</v>
      </c>
      <c r="K15" s="174">
        <f t="shared" si="4"/>
        <v>1200</v>
      </c>
      <c r="L15" s="174">
        <f t="shared" si="4"/>
        <v>1200</v>
      </c>
      <c r="M15" s="174">
        <f t="shared" si="4"/>
        <v>1200</v>
      </c>
      <c r="N15" s="177">
        <f t="shared" si="4"/>
        <v>1200</v>
      </c>
    </row>
    <row r="16" spans="1:14" ht="15.75" thickBot="1">
      <c r="A16" s="50"/>
      <c r="B16" s="114" t="s">
        <v>183</v>
      </c>
      <c r="C16" s="186"/>
      <c r="D16" s="186">
        <f>'[1]Input Page'!G34</f>
        <v>660</v>
      </c>
      <c r="E16" s="173">
        <f aca="true" t="shared" si="5" ref="E16:N19">$C16+$D16</f>
        <v>660</v>
      </c>
      <c r="F16" s="174">
        <f t="shared" si="5"/>
        <v>660</v>
      </c>
      <c r="G16" s="174">
        <f t="shared" si="5"/>
        <v>660</v>
      </c>
      <c r="H16" s="174">
        <f t="shared" si="5"/>
        <v>660</v>
      </c>
      <c r="I16" s="174">
        <f t="shared" si="5"/>
        <v>660</v>
      </c>
      <c r="J16" s="174">
        <f t="shared" si="5"/>
        <v>660</v>
      </c>
      <c r="K16" s="174">
        <f t="shared" si="5"/>
        <v>660</v>
      </c>
      <c r="L16" s="174">
        <f t="shared" si="5"/>
        <v>660</v>
      </c>
      <c r="M16" s="174">
        <f t="shared" si="5"/>
        <v>660</v>
      </c>
      <c r="N16" s="177">
        <f t="shared" si="5"/>
        <v>660</v>
      </c>
    </row>
    <row r="17" spans="1:14" ht="15.75" thickBot="1">
      <c r="A17" s="50"/>
      <c r="B17" s="114" t="s">
        <v>187</v>
      </c>
      <c r="C17" s="186"/>
      <c r="D17" s="186">
        <f>'[1]Input Page'!G33</f>
        <v>360</v>
      </c>
      <c r="E17" s="173">
        <f t="shared" si="5"/>
        <v>360</v>
      </c>
      <c r="F17" s="174">
        <f t="shared" si="5"/>
        <v>360</v>
      </c>
      <c r="G17" s="174">
        <f t="shared" si="5"/>
        <v>360</v>
      </c>
      <c r="H17" s="174">
        <f t="shared" si="5"/>
        <v>360</v>
      </c>
      <c r="I17" s="174">
        <f t="shared" si="5"/>
        <v>360</v>
      </c>
      <c r="J17" s="174">
        <f t="shared" si="5"/>
        <v>360</v>
      </c>
      <c r="K17" s="174">
        <f t="shared" si="5"/>
        <v>360</v>
      </c>
      <c r="L17" s="174">
        <f t="shared" si="5"/>
        <v>360</v>
      </c>
      <c r="M17" s="174">
        <f t="shared" si="5"/>
        <v>360</v>
      </c>
      <c r="N17" s="177">
        <f t="shared" si="5"/>
        <v>360</v>
      </c>
    </row>
    <row r="18" spans="1:14" ht="15.75" thickBot="1">
      <c r="A18" s="50"/>
      <c r="B18" s="114" t="s">
        <v>111</v>
      </c>
      <c r="C18" s="192">
        <f>SUM(C12:C16)</f>
        <v>240</v>
      </c>
      <c r="D18" s="192">
        <f>SUM(D12:D17)</f>
        <v>2220</v>
      </c>
      <c r="E18" s="190">
        <f t="shared" si="5"/>
        <v>2460</v>
      </c>
      <c r="F18" s="191">
        <f t="shared" si="5"/>
        <v>2460</v>
      </c>
      <c r="G18" s="191">
        <f t="shared" si="5"/>
        <v>2460</v>
      </c>
      <c r="H18" s="191">
        <f t="shared" si="5"/>
        <v>2460</v>
      </c>
      <c r="I18" s="191">
        <f t="shared" si="5"/>
        <v>2460</v>
      </c>
      <c r="J18" s="191">
        <f t="shared" si="5"/>
        <v>2460</v>
      </c>
      <c r="K18" s="191">
        <f t="shared" si="5"/>
        <v>2460</v>
      </c>
      <c r="L18" s="191">
        <f t="shared" si="5"/>
        <v>2460</v>
      </c>
      <c r="M18" s="191">
        <f t="shared" si="5"/>
        <v>2460</v>
      </c>
      <c r="N18" s="175">
        <f t="shared" si="5"/>
        <v>2460</v>
      </c>
    </row>
    <row r="19" spans="1:14" ht="15.75" thickBot="1">
      <c r="A19" s="50"/>
      <c r="B19" s="114" t="s">
        <v>78</v>
      </c>
      <c r="C19" s="193"/>
      <c r="D19" s="178">
        <f>SUM(C18:D18)</f>
        <v>2460</v>
      </c>
      <c r="E19" s="179">
        <f t="shared" si="5"/>
        <v>2460</v>
      </c>
      <c r="F19" s="180">
        <f t="shared" si="5"/>
        <v>2460</v>
      </c>
      <c r="G19" s="180">
        <f t="shared" si="5"/>
        <v>2460</v>
      </c>
      <c r="H19" s="180">
        <f t="shared" si="5"/>
        <v>2460</v>
      </c>
      <c r="I19" s="180">
        <f t="shared" si="5"/>
        <v>2460</v>
      </c>
      <c r="J19" s="180">
        <f t="shared" si="5"/>
        <v>2460</v>
      </c>
      <c r="K19" s="180">
        <f t="shared" si="5"/>
        <v>2460</v>
      </c>
      <c r="L19" s="180">
        <f t="shared" si="5"/>
        <v>2460</v>
      </c>
      <c r="M19" s="180">
        <f t="shared" si="5"/>
        <v>2460</v>
      </c>
      <c r="N19" s="182">
        <f t="shared" si="5"/>
        <v>2460</v>
      </c>
    </row>
    <row r="20" spans="1:14" ht="15">
      <c r="A20" s="50"/>
      <c r="B20" s="7"/>
      <c r="C20" s="7"/>
      <c r="D20" s="7"/>
      <c r="E20" s="50"/>
      <c r="F20" s="50"/>
      <c r="G20" s="50"/>
      <c r="H20" s="50"/>
      <c r="I20" s="50"/>
      <c r="J20" s="50"/>
      <c r="K20" s="50"/>
      <c r="L20" s="50"/>
      <c r="M20" s="50"/>
      <c r="N20" s="50"/>
    </row>
    <row r="21" spans="1:14" ht="15.75" thickBot="1">
      <c r="A21" s="50"/>
      <c r="B21" s="50"/>
      <c r="C21" s="50"/>
      <c r="D21" s="50"/>
      <c r="E21" s="50"/>
      <c r="F21" s="50"/>
      <c r="G21" s="50"/>
      <c r="H21" s="50"/>
      <c r="I21" s="50"/>
      <c r="J21" s="50"/>
      <c r="K21" s="50"/>
      <c r="L21" s="50"/>
      <c r="M21" s="50"/>
      <c r="N21" s="50"/>
    </row>
    <row r="22" spans="1:14" ht="15.75" thickBot="1">
      <c r="A22" s="50"/>
      <c r="B22" s="115" t="s">
        <v>114</v>
      </c>
      <c r="C22" s="194"/>
      <c r="D22" s="195"/>
      <c r="E22" s="7"/>
      <c r="F22" s="7"/>
      <c r="G22" s="7"/>
      <c r="H22" s="7"/>
      <c r="I22" s="7"/>
      <c r="J22" s="7"/>
      <c r="K22" s="7"/>
      <c r="L22" s="7"/>
      <c r="M22" s="7"/>
      <c r="N22" s="7"/>
    </row>
    <row r="23" spans="1:14" ht="15.75" thickBot="1">
      <c r="A23" s="50"/>
      <c r="B23" s="196" t="s">
        <v>115</v>
      </c>
      <c r="C23" s="13" t="s">
        <v>112</v>
      </c>
      <c r="D23" s="197" t="s">
        <v>86</v>
      </c>
      <c r="E23" s="168" t="s">
        <v>162</v>
      </c>
      <c r="F23" s="169" t="s">
        <v>163</v>
      </c>
      <c r="G23" s="169" t="s">
        <v>164</v>
      </c>
      <c r="H23" s="169" t="s">
        <v>165</v>
      </c>
      <c r="I23" s="169" t="s">
        <v>166</v>
      </c>
      <c r="J23" s="169" t="s">
        <v>38</v>
      </c>
      <c r="K23" s="169" t="s">
        <v>40</v>
      </c>
      <c r="L23" s="169" t="s">
        <v>42</v>
      </c>
      <c r="M23" s="169" t="s">
        <v>44</v>
      </c>
      <c r="N23" s="185" t="s">
        <v>46</v>
      </c>
    </row>
    <row r="24" spans="1:14" ht="15.75" thickBot="1">
      <c r="A24" s="50"/>
      <c r="B24" s="114" t="s">
        <v>116</v>
      </c>
      <c r="C24" s="12"/>
      <c r="D24" s="178">
        <f>'[1]Assumptions-References'!E11*'[1]Input Page'!G19</f>
        <v>6000</v>
      </c>
      <c r="E24" s="173">
        <f aca="true" t="shared" si="6" ref="E24:N30">$C24+$D24</f>
        <v>6000</v>
      </c>
      <c r="F24" s="174">
        <f t="shared" si="6"/>
        <v>6000</v>
      </c>
      <c r="G24" s="174">
        <f t="shared" si="6"/>
        <v>6000</v>
      </c>
      <c r="H24" s="174">
        <f t="shared" si="6"/>
        <v>6000</v>
      </c>
      <c r="I24" s="174">
        <f t="shared" si="6"/>
        <v>6000</v>
      </c>
      <c r="J24" s="174">
        <f t="shared" si="6"/>
        <v>6000</v>
      </c>
      <c r="K24" s="174">
        <f t="shared" si="6"/>
        <v>6000</v>
      </c>
      <c r="L24" s="174">
        <f t="shared" si="6"/>
        <v>6000</v>
      </c>
      <c r="M24" s="174">
        <f t="shared" si="6"/>
        <v>6000</v>
      </c>
      <c r="N24" s="177">
        <f t="shared" si="6"/>
        <v>6000</v>
      </c>
    </row>
    <row r="25" spans="1:14" ht="15.75" thickBot="1">
      <c r="A25" s="50"/>
      <c r="B25" s="114" t="s">
        <v>118</v>
      </c>
      <c r="C25" s="12"/>
      <c r="D25" s="178">
        <f>'[1]Assumptions-References'!E12*'[1]Input Page'!G19</f>
        <v>800</v>
      </c>
      <c r="E25" s="173">
        <f t="shared" si="6"/>
        <v>800</v>
      </c>
      <c r="F25" s="174">
        <f t="shared" si="6"/>
        <v>800</v>
      </c>
      <c r="G25" s="174">
        <f t="shared" si="6"/>
        <v>800</v>
      </c>
      <c r="H25" s="174">
        <f t="shared" si="6"/>
        <v>800</v>
      </c>
      <c r="I25" s="174">
        <f t="shared" si="6"/>
        <v>800</v>
      </c>
      <c r="J25" s="174">
        <f t="shared" si="6"/>
        <v>800</v>
      </c>
      <c r="K25" s="174">
        <f t="shared" si="6"/>
        <v>800</v>
      </c>
      <c r="L25" s="174">
        <f t="shared" si="6"/>
        <v>800</v>
      </c>
      <c r="M25" s="174">
        <f t="shared" si="6"/>
        <v>800</v>
      </c>
      <c r="N25" s="177">
        <f t="shared" si="6"/>
        <v>800</v>
      </c>
    </row>
    <row r="26" spans="1:14" ht="15.75" thickBot="1">
      <c r="A26" s="50"/>
      <c r="B26" s="114" t="s">
        <v>120</v>
      </c>
      <c r="C26" s="12"/>
      <c r="D26" s="178">
        <f>'[1]Assumptions-References'!E13*'[1]Input Page'!G19</f>
        <v>2000</v>
      </c>
      <c r="E26" s="173">
        <f t="shared" si="6"/>
        <v>2000</v>
      </c>
      <c r="F26" s="174">
        <f t="shared" si="6"/>
        <v>2000</v>
      </c>
      <c r="G26" s="174">
        <f t="shared" si="6"/>
        <v>2000</v>
      </c>
      <c r="H26" s="174">
        <f t="shared" si="6"/>
        <v>2000</v>
      </c>
      <c r="I26" s="174">
        <f t="shared" si="6"/>
        <v>2000</v>
      </c>
      <c r="J26" s="174">
        <f t="shared" si="6"/>
        <v>2000</v>
      </c>
      <c r="K26" s="174">
        <f t="shared" si="6"/>
        <v>2000</v>
      </c>
      <c r="L26" s="174">
        <f t="shared" si="6"/>
        <v>2000</v>
      </c>
      <c r="M26" s="174">
        <f t="shared" si="6"/>
        <v>2000</v>
      </c>
      <c r="N26" s="177">
        <f t="shared" si="6"/>
        <v>2000</v>
      </c>
    </row>
    <row r="27" spans="1:14" ht="15.75" thickBot="1">
      <c r="A27" s="50"/>
      <c r="B27" s="114" t="s">
        <v>168</v>
      </c>
      <c r="C27" s="12"/>
      <c r="D27" s="178">
        <f>'[1]Assumptions-References'!E14*'[1]Input Page'!G19</f>
        <v>346.32034632034635</v>
      </c>
      <c r="E27" s="173">
        <f t="shared" si="6"/>
        <v>346.32034632034635</v>
      </c>
      <c r="F27" s="174">
        <f t="shared" si="6"/>
        <v>346.32034632034635</v>
      </c>
      <c r="G27" s="174">
        <f t="shared" si="6"/>
        <v>346.32034632034635</v>
      </c>
      <c r="H27" s="174">
        <f t="shared" si="6"/>
        <v>346.32034632034635</v>
      </c>
      <c r="I27" s="174">
        <f t="shared" si="6"/>
        <v>346.32034632034635</v>
      </c>
      <c r="J27" s="174">
        <f t="shared" si="6"/>
        <v>346.32034632034635</v>
      </c>
      <c r="K27" s="174">
        <f t="shared" si="6"/>
        <v>346.32034632034635</v>
      </c>
      <c r="L27" s="174">
        <f t="shared" si="6"/>
        <v>346.32034632034635</v>
      </c>
      <c r="M27" s="174">
        <f t="shared" si="6"/>
        <v>346.32034632034635</v>
      </c>
      <c r="N27" s="177">
        <f t="shared" si="6"/>
        <v>346.32034632034635</v>
      </c>
    </row>
    <row r="28" spans="1:14" ht="15.75" thickBot="1">
      <c r="A28" s="50"/>
      <c r="B28" s="114" t="s">
        <v>122</v>
      </c>
      <c r="C28" s="12"/>
      <c r="D28" s="178">
        <f>'[1]Assumptions-References'!E17*('[1]Input Page'!G21/'[1]Input Page'!G20)</f>
        <v>575</v>
      </c>
      <c r="E28" s="173">
        <f t="shared" si="6"/>
        <v>575</v>
      </c>
      <c r="F28" s="174">
        <f t="shared" si="6"/>
        <v>575</v>
      </c>
      <c r="G28" s="174">
        <f t="shared" si="6"/>
        <v>575</v>
      </c>
      <c r="H28" s="174">
        <f t="shared" si="6"/>
        <v>575</v>
      </c>
      <c r="I28" s="174">
        <f t="shared" si="6"/>
        <v>575</v>
      </c>
      <c r="J28" s="174">
        <f t="shared" si="6"/>
        <v>575</v>
      </c>
      <c r="K28" s="174">
        <f t="shared" si="6"/>
        <v>575</v>
      </c>
      <c r="L28" s="174">
        <f t="shared" si="6"/>
        <v>575</v>
      </c>
      <c r="M28" s="174">
        <f t="shared" si="6"/>
        <v>575</v>
      </c>
      <c r="N28" s="177">
        <f t="shared" si="6"/>
        <v>575</v>
      </c>
    </row>
    <row r="29" spans="1:14" ht="15.75" thickBot="1">
      <c r="A29" s="50"/>
      <c r="B29" s="116" t="s">
        <v>123</v>
      </c>
      <c r="C29" s="199"/>
      <c r="D29" s="178">
        <f>('[1]Input Page'!G21/'[1]Input Page'!G20)*'[1]Input Page'!G24*'[1]Input Page'!G25</f>
        <v>2587.5</v>
      </c>
      <c r="E29" s="173">
        <f t="shared" si="6"/>
        <v>2587.5</v>
      </c>
      <c r="F29" s="174">
        <f t="shared" si="6"/>
        <v>2587.5</v>
      </c>
      <c r="G29" s="174">
        <f t="shared" si="6"/>
        <v>2587.5</v>
      </c>
      <c r="H29" s="174">
        <f t="shared" si="6"/>
        <v>2587.5</v>
      </c>
      <c r="I29" s="174">
        <f t="shared" si="6"/>
        <v>2587.5</v>
      </c>
      <c r="J29" s="174">
        <f t="shared" si="6"/>
        <v>2587.5</v>
      </c>
      <c r="K29" s="174">
        <f t="shared" si="6"/>
        <v>2587.5</v>
      </c>
      <c r="L29" s="174">
        <f t="shared" si="6"/>
        <v>2587.5</v>
      </c>
      <c r="M29" s="174">
        <f t="shared" si="6"/>
        <v>2587.5</v>
      </c>
      <c r="N29" s="177">
        <f t="shared" si="6"/>
        <v>2587.5</v>
      </c>
    </row>
    <row r="30" spans="1:14" ht="15.75" thickBot="1">
      <c r="A30" s="50"/>
      <c r="B30" s="117" t="s">
        <v>77</v>
      </c>
      <c r="C30" s="200"/>
      <c r="D30" s="201">
        <f>SUM(D24:D29)</f>
        <v>12308.820346320346</v>
      </c>
      <c r="E30" s="173">
        <f t="shared" si="6"/>
        <v>12308.820346320346</v>
      </c>
      <c r="F30" s="174">
        <f t="shared" si="6"/>
        <v>12308.820346320346</v>
      </c>
      <c r="G30" s="174">
        <f t="shared" si="6"/>
        <v>12308.820346320346</v>
      </c>
      <c r="H30" s="174">
        <f t="shared" si="6"/>
        <v>12308.820346320346</v>
      </c>
      <c r="I30" s="174">
        <f t="shared" si="6"/>
        <v>12308.820346320346</v>
      </c>
      <c r="J30" s="174">
        <f t="shared" si="6"/>
        <v>12308.820346320346</v>
      </c>
      <c r="K30" s="174">
        <f t="shared" si="6"/>
        <v>12308.820346320346</v>
      </c>
      <c r="L30" s="174">
        <f t="shared" si="6"/>
        <v>12308.820346320346</v>
      </c>
      <c r="M30" s="174">
        <f t="shared" si="6"/>
        <v>12308.820346320346</v>
      </c>
      <c r="N30" s="177">
        <f t="shared" si="6"/>
        <v>12308.820346320346</v>
      </c>
    </row>
    <row r="31" spans="1:14" ht="15.75" thickBot="1">
      <c r="A31" s="50"/>
      <c r="B31" s="114"/>
      <c r="C31" s="12"/>
      <c r="D31" s="201"/>
      <c r="E31" s="173"/>
      <c r="F31" s="174"/>
      <c r="G31" s="174"/>
      <c r="H31" s="174"/>
      <c r="I31" s="174"/>
      <c r="J31" s="174"/>
      <c r="K31" s="174"/>
      <c r="L31" s="174"/>
      <c r="M31" s="174"/>
      <c r="N31" s="177"/>
    </row>
    <row r="32" spans="1:14" ht="15.75" thickBot="1">
      <c r="A32" s="50"/>
      <c r="B32" s="114" t="s">
        <v>124</v>
      </c>
      <c r="C32" s="12"/>
      <c r="D32" s="202"/>
      <c r="E32" s="173"/>
      <c r="F32" s="174"/>
      <c r="G32" s="174"/>
      <c r="H32" s="174"/>
      <c r="I32" s="174"/>
      <c r="J32" s="174"/>
      <c r="K32" s="174"/>
      <c r="L32" s="174"/>
      <c r="M32" s="174"/>
      <c r="N32" s="177"/>
    </row>
    <row r="33" spans="1:14" ht="15.75" thickBot="1">
      <c r="A33" s="50"/>
      <c r="B33" s="114" t="s">
        <v>125</v>
      </c>
      <c r="C33" s="12"/>
      <c r="D33" s="202"/>
      <c r="E33" s="173"/>
      <c r="F33" s="174"/>
      <c r="G33" s="174"/>
      <c r="H33" s="174"/>
      <c r="I33" s="174"/>
      <c r="J33" s="174"/>
      <c r="K33" s="174"/>
      <c r="L33" s="174"/>
      <c r="M33" s="174"/>
      <c r="N33" s="177"/>
    </row>
    <row r="34" spans="1:14" ht="15.75" thickBot="1">
      <c r="A34" s="50"/>
      <c r="B34" s="114" t="s">
        <v>126</v>
      </c>
      <c r="C34" s="12"/>
      <c r="D34" s="202"/>
      <c r="E34" s="173"/>
      <c r="F34" s="174"/>
      <c r="G34" s="174"/>
      <c r="H34" s="174"/>
      <c r="I34" s="174"/>
      <c r="J34" s="174"/>
      <c r="K34" s="174"/>
      <c r="L34" s="174"/>
      <c r="M34" s="174"/>
      <c r="N34" s="177"/>
    </row>
    <row r="35" spans="1:14" ht="15.75" thickBot="1">
      <c r="A35" s="50"/>
      <c r="B35" s="114" t="s">
        <v>159</v>
      </c>
      <c r="C35" s="12"/>
      <c r="D35" s="203">
        <f>SUM(D33:D34)</f>
        <v>0</v>
      </c>
      <c r="E35" s="190"/>
      <c r="F35" s="191"/>
      <c r="G35" s="191"/>
      <c r="H35" s="191"/>
      <c r="I35" s="191"/>
      <c r="J35" s="191"/>
      <c r="K35" s="191"/>
      <c r="L35" s="191"/>
      <c r="M35" s="191"/>
      <c r="N35" s="175"/>
    </row>
    <row r="36" spans="1:14" ht="15.75" thickBot="1">
      <c r="A36" s="50"/>
      <c r="B36" s="114" t="s">
        <v>160</v>
      </c>
      <c r="C36" s="12"/>
      <c r="D36" s="201">
        <f>D30+D35</f>
        <v>12308.820346320346</v>
      </c>
      <c r="E36" s="179"/>
      <c r="F36" s="180"/>
      <c r="G36" s="180"/>
      <c r="H36" s="180"/>
      <c r="I36" s="180"/>
      <c r="J36" s="180"/>
      <c r="K36" s="180"/>
      <c r="L36" s="180"/>
      <c r="M36" s="180"/>
      <c r="N36" s="182"/>
    </row>
    <row r="37" spans="1:14" ht="15.75" thickBot="1">
      <c r="A37" s="50"/>
      <c r="B37" s="50"/>
      <c r="C37" s="50"/>
      <c r="D37" s="50"/>
      <c r="E37" s="198"/>
      <c r="F37" s="198"/>
      <c r="G37" s="198"/>
      <c r="H37" s="198"/>
      <c r="I37" s="198"/>
      <c r="J37" s="198"/>
      <c r="K37" s="198"/>
      <c r="L37" s="198"/>
      <c r="M37" s="198"/>
      <c r="N37" s="198"/>
    </row>
    <row r="38" spans="1:14" ht="15.75" thickBot="1">
      <c r="A38" s="50"/>
      <c r="B38" s="114" t="s">
        <v>24</v>
      </c>
      <c r="C38" s="9"/>
      <c r="D38" s="204">
        <f>D36-D19</f>
        <v>9848.820346320346</v>
      </c>
      <c r="E38" s="202"/>
      <c r="F38" s="202"/>
      <c r="G38" s="202"/>
      <c r="H38" s="202"/>
      <c r="I38" s="202"/>
      <c r="J38" s="202"/>
      <c r="K38" s="202"/>
      <c r="L38" s="202"/>
      <c r="M38" s="202"/>
      <c r="N38" s="202"/>
    </row>
    <row r="39" spans="1:14" ht="15.75" thickBot="1">
      <c r="A39" s="50"/>
      <c r="B39" s="50"/>
      <c r="C39" s="50"/>
      <c r="D39" s="50"/>
      <c r="E39" s="198"/>
      <c r="F39" s="198"/>
      <c r="G39" s="198"/>
      <c r="H39" s="198"/>
      <c r="I39" s="198"/>
      <c r="J39" s="198"/>
      <c r="K39" s="198"/>
      <c r="L39" s="198"/>
      <c r="M39" s="198"/>
      <c r="N39" s="198"/>
    </row>
    <row r="40" spans="1:14" ht="15.75" thickBot="1">
      <c r="A40" s="50"/>
      <c r="B40" s="75" t="s">
        <v>88</v>
      </c>
      <c r="C40" s="76"/>
      <c r="D40" s="204">
        <f>D38*'[1]Input Page'!G17</f>
        <v>49244.10173160173</v>
      </c>
      <c r="E40" s="198"/>
      <c r="F40" s="198"/>
      <c r="G40" s="198"/>
      <c r="H40" s="198"/>
      <c r="I40" s="198"/>
      <c r="J40" s="198"/>
      <c r="K40" s="198"/>
      <c r="L40" s="198"/>
      <c r="M40" s="198"/>
      <c r="N40" s="198"/>
    </row>
    <row r="41" spans="1:14" ht="15">
      <c r="A41" s="50"/>
      <c r="B41" s="89" t="s">
        <v>1</v>
      </c>
      <c r="C41" s="90"/>
      <c r="D41" s="96"/>
      <c r="E41" s="198"/>
      <c r="F41" s="198"/>
      <c r="G41" s="198"/>
      <c r="H41" s="198"/>
      <c r="I41" s="198"/>
      <c r="J41" s="198"/>
      <c r="K41" s="198"/>
      <c r="L41" s="198"/>
      <c r="M41" s="198"/>
      <c r="N41" s="198"/>
    </row>
    <row r="42" spans="1:14" ht="15">
      <c r="A42" s="50"/>
      <c r="B42" s="91" t="s">
        <v>135</v>
      </c>
      <c r="C42" s="92"/>
      <c r="D42" s="77"/>
      <c r="E42" s="198"/>
      <c r="F42" s="198"/>
      <c r="G42" s="198"/>
      <c r="H42" s="198"/>
      <c r="I42" s="198"/>
      <c r="J42" s="198"/>
      <c r="K42" s="198"/>
      <c r="L42" s="198"/>
      <c r="M42" s="198"/>
      <c r="N42" s="198"/>
    </row>
    <row r="43" spans="1:14" ht="15">
      <c r="A43" s="50"/>
      <c r="B43" s="91" t="s">
        <v>136</v>
      </c>
      <c r="C43" s="92"/>
      <c r="D43" s="77"/>
      <c r="E43" s="198"/>
      <c r="F43" s="198"/>
      <c r="G43" s="198"/>
      <c r="H43" s="198"/>
      <c r="I43" s="198"/>
      <c r="J43" s="198"/>
      <c r="K43" s="198"/>
      <c r="L43" s="198"/>
      <c r="M43" s="198"/>
      <c r="N43" s="198"/>
    </row>
    <row r="44" spans="1:14" ht="15">
      <c r="A44" s="50"/>
      <c r="B44" s="91" t="s">
        <v>137</v>
      </c>
      <c r="C44" s="92"/>
      <c r="D44" s="77"/>
      <c r="E44" s="198"/>
      <c r="F44" s="198"/>
      <c r="G44" s="198"/>
      <c r="H44" s="198"/>
      <c r="I44" s="198"/>
      <c r="J44" s="198"/>
      <c r="K44" s="198"/>
      <c r="L44" s="198"/>
      <c r="M44" s="198"/>
      <c r="N44" s="198"/>
    </row>
    <row r="45" spans="1:14" ht="15">
      <c r="A45" s="50"/>
      <c r="B45" s="91" t="s">
        <v>2</v>
      </c>
      <c r="C45" s="92"/>
      <c r="D45" s="77"/>
      <c r="E45" s="198"/>
      <c r="F45" s="198"/>
      <c r="G45" s="198"/>
      <c r="H45" s="198"/>
      <c r="I45" s="198"/>
      <c r="J45" s="198"/>
      <c r="K45" s="198"/>
      <c r="L45" s="198"/>
      <c r="M45" s="198"/>
      <c r="N45" s="198"/>
    </row>
    <row r="46" spans="1:14" ht="15">
      <c r="A46" s="50"/>
      <c r="B46" s="91" t="s">
        <v>3</v>
      </c>
      <c r="C46" s="92"/>
      <c r="D46" s="77"/>
      <c r="E46" s="198"/>
      <c r="F46" s="198"/>
      <c r="G46" s="198"/>
      <c r="H46" s="198"/>
      <c r="I46" s="198"/>
      <c r="J46" s="198"/>
      <c r="K46" s="198"/>
      <c r="L46" s="198"/>
      <c r="M46" s="198"/>
      <c r="N46" s="198"/>
    </row>
    <row r="47" spans="1:14" ht="15.75" thickBot="1">
      <c r="A47" s="50"/>
      <c r="B47" s="93" t="s">
        <v>4</v>
      </c>
      <c r="C47" s="94"/>
      <c r="D47" s="95"/>
      <c r="E47" s="198"/>
      <c r="F47" s="198"/>
      <c r="G47" s="198"/>
      <c r="H47" s="198"/>
      <c r="I47" s="198"/>
      <c r="J47" s="198"/>
      <c r="K47" s="198"/>
      <c r="L47" s="198"/>
      <c r="M47" s="198"/>
      <c r="N47" s="198"/>
    </row>
    <row r="48" spans="1:14" ht="15.75" thickBot="1">
      <c r="A48" s="50"/>
      <c r="B48" s="50"/>
      <c r="C48" s="50"/>
      <c r="D48" s="50"/>
      <c r="E48" s="198"/>
      <c r="F48" s="198"/>
      <c r="G48" s="198"/>
      <c r="H48" s="198"/>
      <c r="I48" s="198"/>
      <c r="J48" s="198"/>
      <c r="K48" s="198"/>
      <c r="L48" s="198"/>
      <c r="M48" s="198"/>
      <c r="N48" s="198"/>
    </row>
    <row r="49" spans="1:14" ht="15">
      <c r="A49" s="50"/>
      <c r="B49" s="116" t="s">
        <v>5</v>
      </c>
      <c r="C49" s="76"/>
      <c r="D49" s="102"/>
      <c r="E49" s="198"/>
      <c r="F49" s="198"/>
      <c r="G49" s="198"/>
      <c r="H49" s="198"/>
      <c r="I49" s="198"/>
      <c r="J49" s="198"/>
      <c r="K49" s="198"/>
      <c r="L49" s="198"/>
      <c r="M49" s="198"/>
      <c r="N49" s="198"/>
    </row>
    <row r="50" spans="1:14" ht="15">
      <c r="A50" s="50"/>
      <c r="B50" s="78" t="s">
        <v>6</v>
      </c>
      <c r="C50" s="7"/>
      <c r="D50" s="103"/>
      <c r="E50" s="198"/>
      <c r="F50" s="198"/>
      <c r="G50" s="198"/>
      <c r="H50" s="198"/>
      <c r="I50" s="198"/>
      <c r="J50" s="198"/>
      <c r="K50" s="198"/>
      <c r="L50" s="198"/>
      <c r="M50" s="198"/>
      <c r="N50" s="198"/>
    </row>
    <row r="51" spans="1:14" ht="15.75" thickBot="1">
      <c r="A51" s="50"/>
      <c r="B51" s="79" t="s">
        <v>7</v>
      </c>
      <c r="C51" s="62"/>
      <c r="D51" s="104"/>
      <c r="E51" s="198"/>
      <c r="F51" s="198"/>
      <c r="G51" s="198"/>
      <c r="H51" s="198"/>
      <c r="I51" s="198"/>
      <c r="J51" s="198"/>
      <c r="K51" s="198"/>
      <c r="L51" s="198"/>
      <c r="M51" s="198"/>
      <c r="N51" s="198"/>
    </row>
    <row r="52" spans="1:14" ht="15">
      <c r="A52" s="50"/>
      <c r="B52" s="50"/>
      <c r="C52" s="50"/>
      <c r="D52" s="50"/>
      <c r="E52" s="198"/>
      <c r="F52" s="198"/>
      <c r="G52" s="198"/>
      <c r="H52" s="198"/>
      <c r="I52" s="198"/>
      <c r="J52" s="198"/>
      <c r="K52" s="198"/>
      <c r="L52" s="198"/>
      <c r="M52" s="198"/>
      <c r="N52" s="198"/>
    </row>
    <row r="53" spans="1:14" ht="15">
      <c r="A53" s="50"/>
      <c r="B53" s="50"/>
      <c r="C53" s="50"/>
      <c r="D53" s="50"/>
      <c r="E53" s="50"/>
      <c r="F53" s="50"/>
      <c r="G53" s="50"/>
      <c r="H53" s="50"/>
      <c r="I53" s="50"/>
      <c r="J53" s="50"/>
      <c r="K53" s="50"/>
      <c r="L53" s="50"/>
      <c r="M53" s="50"/>
      <c r="N53" s="50"/>
    </row>
    <row r="54" spans="1:14" ht="15">
      <c r="A54" s="50"/>
      <c r="B54" s="205" t="s">
        <v>8</v>
      </c>
      <c r="C54" s="97" t="s">
        <v>9</v>
      </c>
      <c r="D54" s="97" t="s">
        <v>10</v>
      </c>
      <c r="E54" s="97" t="s">
        <v>11</v>
      </c>
      <c r="F54" s="97" t="s">
        <v>12</v>
      </c>
      <c r="G54" s="97" t="s">
        <v>13</v>
      </c>
      <c r="H54" s="97" t="s">
        <v>14</v>
      </c>
      <c r="I54" s="50"/>
      <c r="J54" s="50"/>
      <c r="K54" s="50"/>
      <c r="L54" s="50"/>
      <c r="M54" s="50"/>
      <c r="N54" s="50"/>
    </row>
    <row r="55" spans="1:14" ht="15">
      <c r="A55" s="50"/>
      <c r="B55" s="50" t="s">
        <v>15</v>
      </c>
      <c r="C55" s="98">
        <f>'[1]Input Page'!G17*'[1]Input Page'!G21*'[1]Input Page'!G22*('[1]Assumptions-References'!E10/100)</f>
        <v>5405</v>
      </c>
      <c r="D55" s="101">
        <f aca="true" t="shared" si="7" ref="D55:H60">C55</f>
        <v>5405</v>
      </c>
      <c r="E55" s="101">
        <f t="shared" si="7"/>
        <v>5405</v>
      </c>
      <c r="F55" s="101">
        <f t="shared" si="7"/>
        <v>5405</v>
      </c>
      <c r="G55" s="101">
        <f t="shared" si="7"/>
        <v>5405</v>
      </c>
      <c r="H55" s="101">
        <f t="shared" si="7"/>
        <v>5405</v>
      </c>
      <c r="I55" s="50"/>
      <c r="J55" s="50"/>
      <c r="K55" s="50"/>
      <c r="L55" s="50"/>
      <c r="M55" s="50"/>
      <c r="N55" s="50"/>
    </row>
    <row r="56" spans="1:14" ht="15">
      <c r="A56" s="50"/>
      <c r="B56" s="50" t="s">
        <v>16</v>
      </c>
      <c r="C56" s="98">
        <f>'[1]Input Page'!G22*'[1]Input Page'!G21*('[1]Assumptions-References'!E10/100)</f>
        <v>1081</v>
      </c>
      <c r="D56" s="101">
        <f t="shared" si="7"/>
        <v>1081</v>
      </c>
      <c r="E56" s="101">
        <f t="shared" si="7"/>
        <v>1081</v>
      </c>
      <c r="F56" s="101">
        <f t="shared" si="7"/>
        <v>1081</v>
      </c>
      <c r="G56" s="101">
        <f t="shared" si="7"/>
        <v>1081</v>
      </c>
      <c r="H56" s="101">
        <f t="shared" si="7"/>
        <v>1081</v>
      </c>
      <c r="I56" s="50"/>
      <c r="J56" s="50"/>
      <c r="K56" s="50"/>
      <c r="L56" s="50"/>
      <c r="M56" s="50"/>
      <c r="N56" s="50"/>
    </row>
    <row r="57" spans="1:14" ht="15">
      <c r="A57" s="50"/>
      <c r="B57" s="50" t="s">
        <v>17</v>
      </c>
      <c r="C57" s="99">
        <f>'[1]Input Page'!G21*'[1]Input Page'!G22*'[1]Input Page'!G17*'[1]Assumptions-References'!E37</f>
        <v>109250</v>
      </c>
      <c r="D57" s="100">
        <f t="shared" si="7"/>
        <v>109250</v>
      </c>
      <c r="E57" s="100">
        <f t="shared" si="7"/>
        <v>109250</v>
      </c>
      <c r="F57" s="100">
        <f t="shared" si="7"/>
        <v>109250</v>
      </c>
      <c r="G57" s="100">
        <f t="shared" si="7"/>
        <v>109250</v>
      </c>
      <c r="H57" s="100">
        <f t="shared" si="7"/>
        <v>109250</v>
      </c>
      <c r="I57" s="50"/>
      <c r="J57" s="50"/>
      <c r="K57" s="50"/>
      <c r="L57" s="50"/>
      <c r="M57" s="50"/>
      <c r="N57" s="50"/>
    </row>
    <row r="58" spans="1:14" ht="15">
      <c r="A58" s="50"/>
      <c r="B58" s="50" t="s">
        <v>18</v>
      </c>
      <c r="C58" s="99">
        <f>'[1]Input Page'!G21*'[1]Input Page'!G22*'[1]Assumptions-References'!E37</f>
        <v>21850</v>
      </c>
      <c r="D58" s="100">
        <f t="shared" si="7"/>
        <v>21850</v>
      </c>
      <c r="E58" s="100">
        <f t="shared" si="7"/>
        <v>21850</v>
      </c>
      <c r="F58" s="100">
        <f t="shared" si="7"/>
        <v>21850</v>
      </c>
      <c r="G58" s="100">
        <f t="shared" si="7"/>
        <v>21850</v>
      </c>
      <c r="H58" s="100">
        <f t="shared" si="7"/>
        <v>21850</v>
      </c>
      <c r="I58" s="50"/>
      <c r="J58" s="50"/>
      <c r="K58" s="50"/>
      <c r="L58" s="50"/>
      <c r="M58" s="50"/>
      <c r="N58" s="50"/>
    </row>
    <row r="59" spans="1:14" ht="15">
      <c r="A59" s="50"/>
      <c r="B59" s="50" t="s">
        <v>0</v>
      </c>
      <c r="C59" s="99">
        <f>'[1]Input Page'!G17*'[1]Input Page'!G21*'[1]Input Page'!G22</f>
        <v>57500</v>
      </c>
      <c r="D59" s="100">
        <f t="shared" si="7"/>
        <v>57500</v>
      </c>
      <c r="E59" s="100">
        <f t="shared" si="7"/>
        <v>57500</v>
      </c>
      <c r="F59" s="100">
        <f t="shared" si="7"/>
        <v>57500</v>
      </c>
      <c r="G59" s="100">
        <f t="shared" si="7"/>
        <v>57500</v>
      </c>
      <c r="H59" s="100">
        <f t="shared" si="7"/>
        <v>57500</v>
      </c>
      <c r="I59" s="50"/>
      <c r="J59" s="50"/>
      <c r="K59" s="50"/>
      <c r="L59" s="50"/>
      <c r="M59" s="50"/>
      <c r="N59" s="50"/>
    </row>
    <row r="60" spans="1:14" ht="15">
      <c r="A60" s="50"/>
      <c r="B60" s="50" t="s">
        <v>19</v>
      </c>
      <c r="C60" s="98">
        <f>C55/'[1]Assumptions-References'!H53</f>
        <v>73.22307407715817</v>
      </c>
      <c r="D60" s="101">
        <f t="shared" si="7"/>
        <v>73.22307407715817</v>
      </c>
      <c r="E60" s="101">
        <f t="shared" si="7"/>
        <v>73.22307407715817</v>
      </c>
      <c r="F60" s="101">
        <f t="shared" si="7"/>
        <v>73.22307407715817</v>
      </c>
      <c r="G60" s="101">
        <f t="shared" si="7"/>
        <v>73.22307407715817</v>
      </c>
      <c r="H60" s="101">
        <f t="shared" si="7"/>
        <v>73.22307407715817</v>
      </c>
      <c r="I60" s="50"/>
      <c r="J60" s="50"/>
      <c r="K60" s="50"/>
      <c r="L60" s="50"/>
      <c r="M60" s="50"/>
      <c r="N60" s="50"/>
    </row>
  </sheetData>
  <mergeCells count="7">
    <mergeCell ref="B2:C2"/>
    <mergeCell ref="B3:C3"/>
    <mergeCell ref="B4:C4"/>
    <mergeCell ref="B5:C5"/>
    <mergeCell ref="B6:C6"/>
    <mergeCell ref="B7:C7"/>
    <mergeCell ref="C10:D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F40" sqref="F40"/>
    </sheetView>
  </sheetViews>
  <sheetFormatPr defaultColWidth="8.57421875" defaultRowHeight="15"/>
  <sheetData/>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P71"/>
  <sheetViews>
    <sheetView workbookViewId="0" topLeftCell="A5">
      <selection activeCell="G26" sqref="G26"/>
    </sheetView>
  </sheetViews>
  <sheetFormatPr defaultColWidth="8.57421875" defaultRowHeight="15"/>
  <cols>
    <col min="14" max="14" width="19.57421875" style="0" customWidth="1"/>
  </cols>
  <sheetData>
    <row r="1" ht="15">
      <c r="A1" s="31" t="s">
        <v>191</v>
      </c>
    </row>
    <row r="3" spans="1:11" ht="15">
      <c r="A3" s="70" t="s">
        <v>202</v>
      </c>
      <c r="B3" s="70"/>
      <c r="C3" s="70"/>
      <c r="D3" s="70"/>
      <c r="E3" s="70"/>
      <c r="F3" s="70"/>
      <c r="G3" s="70"/>
      <c r="H3" s="70"/>
      <c r="I3" s="70"/>
      <c r="J3" s="70"/>
      <c r="K3" s="70"/>
    </row>
    <row r="5" spans="1:14" ht="15">
      <c r="A5" s="70" t="s">
        <v>197</v>
      </c>
      <c r="B5" s="70"/>
      <c r="C5" s="70"/>
      <c r="D5" s="70"/>
      <c r="E5" s="70"/>
      <c r="F5" s="70"/>
      <c r="G5" s="70"/>
      <c r="H5" s="70"/>
      <c r="I5" s="70"/>
      <c r="J5" s="70"/>
      <c r="K5" s="70"/>
      <c r="L5" s="70"/>
      <c r="M5" s="70"/>
      <c r="N5" s="70"/>
    </row>
    <row r="7" spans="1:14" ht="15">
      <c r="A7" s="145" t="s">
        <v>198</v>
      </c>
      <c r="B7" s="145"/>
      <c r="C7" s="145"/>
      <c r="D7" s="145"/>
      <c r="E7" s="145"/>
      <c r="F7" s="145"/>
      <c r="G7" s="145"/>
      <c r="H7" s="145"/>
      <c r="I7" s="145"/>
      <c r="J7" s="145"/>
      <c r="K7" s="145"/>
      <c r="L7" s="145"/>
      <c r="M7" s="145"/>
      <c r="N7" s="145"/>
    </row>
    <row r="9" spans="1:14" ht="15">
      <c r="A9" s="145" t="s">
        <v>199</v>
      </c>
      <c r="B9" s="145"/>
      <c r="C9" s="145"/>
      <c r="D9" s="145"/>
      <c r="E9" s="145"/>
      <c r="F9" s="145"/>
      <c r="G9" s="145"/>
      <c r="H9" s="145"/>
      <c r="I9" s="145"/>
      <c r="J9" s="118"/>
      <c r="K9" s="118"/>
      <c r="L9" s="118"/>
      <c r="M9" s="118"/>
      <c r="N9" s="118"/>
    </row>
    <row r="10" spans="1:14" ht="15">
      <c r="A10" s="118"/>
      <c r="B10" s="118"/>
      <c r="C10" s="118"/>
      <c r="D10" s="118"/>
      <c r="E10" s="118"/>
      <c r="F10" s="118"/>
      <c r="G10" s="118"/>
      <c r="H10" s="118"/>
      <c r="I10" s="118"/>
      <c r="J10" s="118"/>
      <c r="K10" s="118"/>
      <c r="L10" s="118"/>
      <c r="M10" s="118"/>
      <c r="N10" s="118"/>
    </row>
    <row r="11" spans="1:14" s="70" customFormat="1" ht="15">
      <c r="A11" s="146" t="s">
        <v>193</v>
      </c>
      <c r="B11" s="146"/>
      <c r="C11" s="146"/>
      <c r="D11" s="146"/>
      <c r="E11" s="146"/>
      <c r="F11" s="146"/>
      <c r="G11" s="146"/>
      <c r="H11" s="146"/>
      <c r="I11" s="146"/>
      <c r="J11" s="146"/>
      <c r="K11" s="146"/>
      <c r="L11" s="146"/>
      <c r="M11" s="146"/>
      <c r="N11" s="146"/>
    </row>
    <row r="12" spans="1:14" ht="15.75" thickBot="1">
      <c r="A12" s="50"/>
      <c r="B12" s="50"/>
      <c r="C12" s="50"/>
      <c r="D12" s="50"/>
      <c r="E12" s="50"/>
      <c r="F12" s="50"/>
      <c r="G12" s="50"/>
      <c r="H12" s="50"/>
      <c r="I12" s="50"/>
      <c r="J12" s="50"/>
      <c r="K12" s="50"/>
      <c r="L12" s="50"/>
      <c r="M12" s="50"/>
      <c r="N12" s="50"/>
    </row>
    <row r="13" spans="1:13" ht="15.75" thickBot="1">
      <c r="A13" s="50" t="s">
        <v>194</v>
      </c>
      <c r="B13" s="50"/>
      <c r="C13" s="50"/>
      <c r="D13" s="50"/>
      <c r="E13" s="50"/>
      <c r="F13" s="50"/>
      <c r="G13" s="50"/>
      <c r="H13" s="50"/>
      <c r="I13" s="40" t="s">
        <v>79</v>
      </c>
      <c r="J13" s="41" t="s">
        <v>175</v>
      </c>
      <c r="K13" s="42"/>
      <c r="L13" s="35"/>
      <c r="M13" s="43">
        <v>240</v>
      </c>
    </row>
    <row r="14" spans="1:14" ht="15">
      <c r="A14" s="50"/>
      <c r="B14" s="50"/>
      <c r="C14" s="50"/>
      <c r="D14" s="50"/>
      <c r="E14" s="50"/>
      <c r="F14" s="50"/>
      <c r="G14" s="50"/>
      <c r="H14" s="50"/>
      <c r="I14" s="50"/>
      <c r="J14" s="50"/>
      <c r="K14" s="50"/>
      <c r="L14" s="50"/>
      <c r="M14" s="50"/>
      <c r="N14" s="50"/>
    </row>
    <row r="15" spans="1:14" ht="15">
      <c r="A15" s="50" t="s">
        <v>195</v>
      </c>
      <c r="B15" s="50"/>
      <c r="C15" s="50"/>
      <c r="D15" s="50"/>
      <c r="E15" s="50"/>
      <c r="F15" s="50"/>
      <c r="G15" s="50"/>
      <c r="H15" s="50"/>
      <c r="I15" s="50"/>
      <c r="J15" s="50"/>
      <c r="K15" s="50"/>
      <c r="L15" s="50"/>
      <c r="M15" s="50"/>
      <c r="N15" s="50"/>
    </row>
    <row r="17" ht="15">
      <c r="A17" s="50" t="s">
        <v>190</v>
      </c>
    </row>
    <row r="18" spans="1:2" ht="15">
      <c r="A18" s="50" t="s">
        <v>55</v>
      </c>
      <c r="B18" s="119" t="s">
        <v>196</v>
      </c>
    </row>
    <row r="20" spans="1:7" ht="15">
      <c r="A20" s="50" t="s">
        <v>51</v>
      </c>
      <c r="E20">
        <v>0.15</v>
      </c>
      <c r="G20" t="s">
        <v>117</v>
      </c>
    </row>
    <row r="21" spans="1:7" ht="15">
      <c r="A21" s="50" t="s">
        <v>52</v>
      </c>
      <c r="E21">
        <v>0.02</v>
      </c>
      <c r="G21" t="s">
        <v>119</v>
      </c>
    </row>
    <row r="22" spans="1:7" ht="15">
      <c r="A22" s="50" t="s">
        <v>53</v>
      </c>
      <c r="E22">
        <v>0.05</v>
      </c>
      <c r="G22" t="s">
        <v>121</v>
      </c>
    </row>
    <row r="23" spans="1:7" ht="15">
      <c r="A23" s="50" t="s">
        <v>54</v>
      </c>
      <c r="E23">
        <f>2/231</f>
        <v>0.008658008658008658</v>
      </c>
      <c r="G23" t="s">
        <v>181</v>
      </c>
    </row>
    <row r="24" spans="1:2" ht="15">
      <c r="A24" s="50" t="s">
        <v>55</v>
      </c>
      <c r="B24" s="119" t="s">
        <v>192</v>
      </c>
    </row>
    <row r="26" spans="1:6" ht="15">
      <c r="A26" s="50" t="s">
        <v>23</v>
      </c>
      <c r="E26" s="50" t="s">
        <v>22</v>
      </c>
      <c r="F26" t="s">
        <v>149</v>
      </c>
    </row>
    <row r="27" ht="15.75" thickBot="1">
      <c r="A27" s="50" t="s">
        <v>55</v>
      </c>
    </row>
    <row r="28" spans="1:6" ht="15.75" thickBot="1">
      <c r="A28" s="50" t="s">
        <v>56</v>
      </c>
      <c r="E28" s="53"/>
      <c r="F28" t="s">
        <v>150</v>
      </c>
    </row>
    <row r="30" spans="1:6" ht="15">
      <c r="A30" s="50" t="s">
        <v>57</v>
      </c>
      <c r="E30">
        <v>9.4</v>
      </c>
      <c r="F30" t="s">
        <v>151</v>
      </c>
    </row>
    <row r="32" spans="1:6" ht="15">
      <c r="A32" s="50" t="s">
        <v>58</v>
      </c>
      <c r="E32">
        <v>0.08</v>
      </c>
      <c r="F32" t="s">
        <v>152</v>
      </c>
    </row>
    <row r="34" spans="1:6" ht="15">
      <c r="A34" s="50" t="s">
        <v>59</v>
      </c>
      <c r="E34">
        <v>1200</v>
      </c>
      <c r="F34" t="s">
        <v>153</v>
      </c>
    </row>
    <row r="36" spans="1:11" ht="15.75" thickBot="1">
      <c r="A36" s="150" t="s">
        <v>32</v>
      </c>
      <c r="B36" s="2" t="s">
        <v>31</v>
      </c>
      <c r="C36" s="2"/>
      <c r="D36" s="2"/>
      <c r="E36" s="2"/>
      <c r="F36" s="2"/>
      <c r="G36" s="2"/>
      <c r="H36" s="2"/>
      <c r="I36" s="2"/>
      <c r="J36" s="148"/>
      <c r="K36" s="148"/>
    </row>
    <row r="37" spans="1:11" ht="15.75" thickBot="1">
      <c r="A37" s="1"/>
      <c r="B37" s="2"/>
      <c r="C37" s="2"/>
      <c r="D37" s="3" t="s">
        <v>80</v>
      </c>
      <c r="E37" s="3" t="s">
        <v>81</v>
      </c>
      <c r="F37" s="3" t="s">
        <v>82</v>
      </c>
      <c r="G37" s="3" t="s">
        <v>83</v>
      </c>
      <c r="H37" s="3" t="s">
        <v>84</v>
      </c>
      <c r="I37" s="2"/>
      <c r="J37" s="148"/>
      <c r="K37" s="148"/>
    </row>
    <row r="38" spans="1:13" ht="15.75" thickBot="1">
      <c r="A38" s="4"/>
      <c r="B38" s="2"/>
      <c r="C38" s="2"/>
      <c r="D38" s="3">
        <v>0.49</v>
      </c>
      <c r="E38" s="3">
        <v>2.06</v>
      </c>
      <c r="F38" s="3">
        <v>3.26</v>
      </c>
      <c r="G38" s="3">
        <v>3.69</v>
      </c>
      <c r="H38" s="3">
        <v>3.69</v>
      </c>
      <c r="I38" s="2"/>
      <c r="J38" s="148"/>
      <c r="K38" s="148"/>
      <c r="L38" s="61"/>
      <c r="M38" s="61"/>
    </row>
    <row r="39" spans="1:11" ht="15">
      <c r="A39" s="5"/>
      <c r="B39" s="2" t="s">
        <v>85</v>
      </c>
      <c r="C39" s="2"/>
      <c r="D39" s="2"/>
      <c r="E39" s="2"/>
      <c r="F39" s="2"/>
      <c r="G39" s="2"/>
      <c r="H39" s="2"/>
      <c r="I39" s="2"/>
      <c r="J39" s="148"/>
      <c r="K39" s="148"/>
    </row>
    <row r="40" spans="10:11" ht="15">
      <c r="J40" s="7"/>
      <c r="K40" s="7"/>
    </row>
    <row r="43" spans="1:11" ht="15">
      <c r="A43" s="150" t="s">
        <v>34</v>
      </c>
      <c r="B43" s="32" t="s">
        <v>178</v>
      </c>
      <c r="C43" s="32"/>
      <c r="D43" s="32"/>
      <c r="E43" s="32"/>
      <c r="F43" s="32"/>
      <c r="G43" s="32"/>
      <c r="H43" s="32"/>
      <c r="I43" s="26"/>
      <c r="J43" s="26"/>
      <c r="K43" s="26"/>
    </row>
    <row r="44" spans="1:11" ht="15">
      <c r="A44" s="149" t="s">
        <v>33</v>
      </c>
      <c r="B44" s="32" t="s">
        <v>179</v>
      </c>
      <c r="C44" s="32"/>
      <c r="D44" s="32"/>
      <c r="E44" s="32"/>
      <c r="F44" s="32"/>
      <c r="G44" s="32"/>
      <c r="H44" s="32"/>
      <c r="I44" s="26"/>
      <c r="J44" s="26"/>
      <c r="K44" s="26"/>
    </row>
    <row r="45" spans="1:11" ht="15">
      <c r="A45" s="28"/>
      <c r="B45" s="32"/>
      <c r="C45" s="32"/>
      <c r="D45" s="32"/>
      <c r="E45" s="32"/>
      <c r="F45" s="32"/>
      <c r="G45" s="32"/>
      <c r="H45" s="32"/>
      <c r="I45" s="26"/>
      <c r="J45" s="26"/>
      <c r="K45" s="26"/>
    </row>
    <row r="46" spans="1:11" ht="15">
      <c r="A46" s="150" t="s">
        <v>35</v>
      </c>
      <c r="B46" s="32" t="s">
        <v>180</v>
      </c>
      <c r="C46" s="32"/>
      <c r="D46" s="32"/>
      <c r="E46" s="32"/>
      <c r="F46" s="32"/>
      <c r="G46" s="32"/>
      <c r="H46" s="32"/>
      <c r="I46" s="26"/>
      <c r="J46" s="26"/>
      <c r="K46" s="26"/>
    </row>
    <row r="47" spans="1:11" ht="15">
      <c r="A47" s="1"/>
      <c r="B47" s="33"/>
      <c r="C47" s="32"/>
      <c r="D47" s="32"/>
      <c r="E47" s="32"/>
      <c r="F47" s="32"/>
      <c r="G47" s="32"/>
      <c r="H47" s="32"/>
      <c r="I47" s="26"/>
      <c r="J47" s="26"/>
      <c r="K47" s="26"/>
    </row>
    <row r="48" spans="1:11" ht="15">
      <c r="A48" s="150" t="s">
        <v>36</v>
      </c>
      <c r="B48" s="32" t="s">
        <v>169</v>
      </c>
      <c r="C48" s="32"/>
      <c r="D48" s="32"/>
      <c r="E48" s="32"/>
      <c r="F48" s="32"/>
      <c r="G48" s="32"/>
      <c r="H48" s="32"/>
      <c r="I48" s="26"/>
      <c r="J48" s="26"/>
      <c r="K48" s="26"/>
    </row>
    <row r="49" spans="1:11" ht="15.75" thickBot="1">
      <c r="A49" s="1"/>
      <c r="B49" s="32"/>
      <c r="C49" s="32"/>
      <c r="D49" s="34"/>
      <c r="E49" s="34" t="s">
        <v>98</v>
      </c>
      <c r="F49" s="34"/>
      <c r="G49" s="32"/>
      <c r="H49" s="147"/>
      <c r="I49" s="26"/>
      <c r="J49" s="26"/>
      <c r="K49" s="26"/>
    </row>
    <row r="50" spans="1:11" ht="15.75" thickBot="1">
      <c r="A50" s="1"/>
      <c r="B50" s="32"/>
      <c r="C50" s="32"/>
      <c r="D50" s="33"/>
      <c r="E50" s="85">
        <v>1.9</v>
      </c>
      <c r="F50" s="33"/>
      <c r="G50" s="32"/>
      <c r="H50" s="147"/>
      <c r="I50" s="26"/>
      <c r="J50" s="26"/>
      <c r="K50" s="26"/>
    </row>
    <row r="51" spans="1:11" ht="15">
      <c r="A51" s="1"/>
      <c r="B51" s="32"/>
      <c r="C51" s="32"/>
      <c r="D51" s="33"/>
      <c r="E51" s="33"/>
      <c r="F51" s="33"/>
      <c r="G51" s="32"/>
      <c r="H51" s="147"/>
      <c r="I51" s="26"/>
      <c r="J51" s="26"/>
      <c r="K51" s="26"/>
    </row>
    <row r="52" spans="1:11" ht="15">
      <c r="A52" s="1"/>
      <c r="B52" s="32" t="s">
        <v>170</v>
      </c>
      <c r="C52" s="32"/>
      <c r="D52" s="33"/>
      <c r="E52" s="33"/>
      <c r="F52" s="33"/>
      <c r="G52" s="32"/>
      <c r="H52" s="147"/>
      <c r="I52" s="26"/>
      <c r="J52" s="26"/>
      <c r="K52" s="26"/>
    </row>
    <row r="53" spans="1:11" ht="15.75" thickBot="1">
      <c r="A53" s="1"/>
      <c r="B53" s="32"/>
      <c r="C53" s="32"/>
      <c r="D53" s="35"/>
      <c r="E53" s="35" t="s">
        <v>171</v>
      </c>
      <c r="F53" s="35"/>
      <c r="G53" s="32"/>
      <c r="H53" s="147"/>
      <c r="I53" s="26"/>
      <c r="J53" s="26"/>
      <c r="K53" s="26"/>
    </row>
    <row r="54" spans="1:11" ht="15.75" thickBot="1">
      <c r="A54" s="1"/>
      <c r="B54" s="32"/>
      <c r="C54" s="32"/>
      <c r="D54" s="33"/>
      <c r="E54" s="85">
        <v>9.4</v>
      </c>
      <c r="F54" s="33"/>
      <c r="G54" s="32"/>
      <c r="H54" s="147"/>
      <c r="I54" s="26"/>
      <c r="J54" s="26"/>
      <c r="K54" s="26"/>
    </row>
    <row r="55" spans="1:11" ht="15">
      <c r="A55" s="1"/>
      <c r="B55" s="32"/>
      <c r="C55" s="32"/>
      <c r="D55" s="32"/>
      <c r="E55" s="32"/>
      <c r="F55" s="32"/>
      <c r="G55" s="32"/>
      <c r="H55" s="147"/>
      <c r="I55" s="26"/>
      <c r="J55" s="26"/>
      <c r="K55" s="26"/>
    </row>
    <row r="56" spans="1:11" ht="15">
      <c r="A56" s="1"/>
      <c r="B56" s="32" t="s">
        <v>172</v>
      </c>
      <c r="C56" s="32"/>
      <c r="D56" s="32"/>
      <c r="E56" s="32"/>
      <c r="F56" s="32"/>
      <c r="G56" s="32"/>
      <c r="H56" s="147"/>
      <c r="I56" s="26"/>
      <c r="J56" s="26"/>
      <c r="K56" s="26"/>
    </row>
    <row r="57" spans="1:11" ht="15.75" thickBot="1">
      <c r="A57" s="1"/>
      <c r="B57" s="32"/>
      <c r="C57" s="32"/>
      <c r="D57" s="44"/>
      <c r="E57" s="34" t="s">
        <v>98</v>
      </c>
      <c r="F57" s="44"/>
      <c r="G57" s="32"/>
      <c r="H57" s="147"/>
      <c r="I57" s="26"/>
      <c r="J57" s="26"/>
      <c r="K57" s="26"/>
    </row>
    <row r="58" spans="1:11" ht="15.75" thickBot="1">
      <c r="A58" s="1"/>
      <c r="B58" s="32"/>
      <c r="C58" s="32"/>
      <c r="D58" s="84"/>
      <c r="E58" s="83">
        <v>0.52</v>
      </c>
      <c r="F58" s="84"/>
      <c r="G58" s="32"/>
      <c r="H58" s="147"/>
      <c r="I58" s="26"/>
      <c r="J58" s="26"/>
      <c r="K58" s="26"/>
    </row>
    <row r="59" spans="1:11" ht="15">
      <c r="A59" s="1"/>
      <c r="B59" s="36" t="s">
        <v>173</v>
      </c>
      <c r="C59" s="36"/>
      <c r="D59" s="36"/>
      <c r="E59" s="36"/>
      <c r="F59" s="36"/>
      <c r="G59" s="36"/>
      <c r="H59" s="147"/>
      <c r="I59" s="26"/>
      <c r="J59" s="26"/>
      <c r="K59" s="26"/>
    </row>
    <row r="60" spans="1:11" ht="15">
      <c r="A60" s="1" t="s">
        <v>55</v>
      </c>
      <c r="B60" s="141" t="s">
        <v>60</v>
      </c>
      <c r="C60" s="37"/>
      <c r="D60" s="37"/>
      <c r="E60" s="37"/>
      <c r="F60" s="37"/>
      <c r="G60" s="37"/>
      <c r="H60" s="147"/>
      <c r="I60" s="50" t="s">
        <v>61</v>
      </c>
      <c r="J60" s="26"/>
      <c r="K60" s="26"/>
    </row>
    <row r="61" spans="1:11" ht="15.75" thickBot="1">
      <c r="A61" s="1"/>
      <c r="B61" s="36"/>
      <c r="C61" s="36"/>
      <c r="D61" s="36"/>
      <c r="E61" s="36"/>
      <c r="F61" s="36"/>
      <c r="G61" s="36"/>
      <c r="H61" s="32"/>
      <c r="I61" s="26"/>
      <c r="J61" s="26"/>
      <c r="K61" s="26"/>
    </row>
    <row r="62" spans="1:11" ht="15.75" thickBot="1">
      <c r="A62" s="1" t="s">
        <v>79</v>
      </c>
      <c r="B62" s="36" t="s">
        <v>174</v>
      </c>
      <c r="C62" s="36"/>
      <c r="D62" s="34"/>
      <c r="E62" s="34"/>
      <c r="F62" s="34"/>
      <c r="G62" s="36"/>
      <c r="H62" s="39">
        <f>19.5*3.78541178</f>
        <v>73.81552971</v>
      </c>
      <c r="I62" s="27" t="s">
        <v>142</v>
      </c>
      <c r="J62" s="26"/>
      <c r="K62" s="26"/>
    </row>
    <row r="68" spans="1:11" ht="15">
      <c r="A68" s="1"/>
      <c r="B68" s="36"/>
      <c r="C68" s="36"/>
      <c r="D68" s="36"/>
      <c r="E68" s="36"/>
      <c r="F68" s="36"/>
      <c r="G68" s="36"/>
      <c r="H68" s="38"/>
      <c r="I68" s="26"/>
      <c r="J68" s="26"/>
      <c r="K68" s="26"/>
    </row>
    <row r="69" spans="10:11" ht="15">
      <c r="J69" s="26"/>
      <c r="K69" s="26"/>
    </row>
    <row r="70" spans="9:15" ht="15">
      <c r="I70" t="s">
        <v>131</v>
      </c>
      <c r="K70" t="s">
        <v>132</v>
      </c>
      <c r="M70" t="s">
        <v>133</v>
      </c>
      <c r="O70" t="s">
        <v>131</v>
      </c>
    </row>
    <row r="71" spans="1:16" ht="15">
      <c r="A71" t="s">
        <v>127</v>
      </c>
      <c r="I71">
        <v>320</v>
      </c>
      <c r="J71" t="s">
        <v>128</v>
      </c>
      <c r="K71">
        <v>1.4</v>
      </c>
      <c r="L71" t="s">
        <v>129</v>
      </c>
      <c r="M71">
        <v>23</v>
      </c>
      <c r="N71" t="s">
        <v>130</v>
      </c>
      <c r="O71">
        <v>23</v>
      </c>
      <c r="P71" t="s">
        <v>134</v>
      </c>
    </row>
  </sheetData>
  <mergeCells count="2">
    <mergeCell ref="A7:N7"/>
    <mergeCell ref="A9:I9"/>
  </mergeCells>
  <hyperlinks>
    <hyperlink ref="B18" r:id="rId1" display="http://en.wikipedia.org/wiki/List_of_statutory_minimum_employment_leave_by_country"/>
    <hyperlink ref="B24" r:id="rId2" display="http://panel.telecommutect.com/eval/index.php/calc"/>
    <hyperlink ref="B60" r:id="rId3" display="http://www.cra-arc.gc.ca/tx/bsnss/tpcs/pyrll/bnfts/tmbl/llwnc/rts-eng.html"/>
  </hyperlink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Harley Balabanian</cp:lastModifiedBy>
  <dcterms:created xsi:type="dcterms:W3CDTF">2010-02-06T19:38:43Z</dcterms:created>
  <dcterms:modified xsi:type="dcterms:W3CDTF">2010-02-10T03:28:17Z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