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style1.xml" ContentType="application/vnd.ms-office.chartstyle+xml"/>
  <Override PartName="/xl/charts/colors1.xml" ContentType="application/vnd.ms-office.chartcolorstyle+xml"/>
  <Override PartName="/xl/charts/chart16.xml" ContentType="application/vnd.openxmlformats-officedocument.drawingml.chart+xml"/>
  <Override PartName="/xl/charts/style2.xml" ContentType="application/vnd.ms-office.chartstyle+xml"/>
  <Override PartName="/xl/charts/colors2.xml" ContentType="application/vnd.ms-office.chartcolorstyle+xml"/>
  <Override PartName="/xl/charts/chart17.xml" ContentType="application/vnd.openxmlformats-officedocument.drawingml.chart+xml"/>
  <Override PartName="/xl/charts/style3.xml" ContentType="application/vnd.ms-office.chartstyle+xml"/>
  <Override PartName="/xl/charts/colors3.xml" ContentType="application/vnd.ms-office.chartcolorstyle+xml"/>
  <Override PartName="/xl/charts/chart18.xml" ContentType="application/vnd.openxmlformats-officedocument.drawingml.chart+xml"/>
  <Override PartName="/xl/charts/style4.xml" ContentType="application/vnd.ms-office.chartstyle+xml"/>
  <Override PartName="/xl/charts/colors4.xml" ContentType="application/vnd.ms-office.chartcolorstyle+xml"/>
  <Override PartName="/xl/charts/chart19.xml" ContentType="application/vnd.openxmlformats-officedocument.drawingml.chart+xml"/>
  <Override PartName="/xl/charts/style5.xml" ContentType="application/vnd.ms-office.chartstyle+xml"/>
  <Override PartName="/xl/charts/colors5.xml" ContentType="application/vnd.ms-office.chartcolorstyle+xml"/>
  <Override PartName="/xl/charts/chart20.xml" ContentType="application/vnd.openxmlformats-officedocument.drawingml.chart+xml"/>
  <Override PartName="/xl/charts/style6.xml" ContentType="application/vnd.ms-office.chartstyle+xml"/>
  <Override PartName="/xl/charts/colors6.xml" ContentType="application/vnd.ms-office.chartcolorstyle+xml"/>
  <Override PartName="/xl/charts/chart21.xml" ContentType="application/vnd.openxmlformats-officedocument.drawingml.chart+xml"/>
  <Override PartName="/xl/charts/style7.xml" ContentType="application/vnd.ms-office.chartstyle+xml"/>
  <Override PartName="/xl/charts/colors7.xml" ContentType="application/vnd.ms-office.chartcolorstyle+xml"/>
  <Override PartName="/xl/charts/chart22.xml" ContentType="application/vnd.openxmlformats-officedocument.drawingml.chart+xml"/>
  <Override PartName="/xl/charts/style8.xml" ContentType="application/vnd.ms-office.chartstyle+xml"/>
  <Override PartName="/xl/charts/colors8.xml" ContentType="application/vnd.ms-office.chartcolorstyle+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ocument\"/>
    </mc:Choice>
  </mc:AlternateContent>
  <bookViews>
    <workbookView xWindow="0" yWindow="0" windowWidth="19200" windowHeight="11595" tabRatio="598"/>
  </bookViews>
  <sheets>
    <sheet name="Cover Page" sheetId="1" r:id="rId1"/>
    <sheet name="User Interface" sheetId="2" r:id="rId2"/>
    <sheet name="Graphs" sheetId="3" r:id="rId3"/>
    <sheet name="Material" sheetId="4" r:id="rId4"/>
    <sheet name="Transportation" sheetId="5" r:id="rId5"/>
    <sheet name="Disposal" sheetId="6" r:id="rId6"/>
    <sheet name="Grid Mix C02 Emissions" sheetId="7" state="hidden" r:id="rId7"/>
    <sheet name="Grid Mix Data" sheetId="8" state="hidden" r:id="rId8"/>
    <sheet name="Production" sheetId="9" state="hidden" r:id="rId9"/>
    <sheet name="Transport_Raw" sheetId="10" state="hidden" r:id="rId10"/>
    <sheet name="Old General" sheetId="11" state="hidden" r:id="rId11"/>
  </sheets>
  <externalReferences>
    <externalReference r:id="rId12"/>
  </externalReferences>
  <calcPr calcId="152511"/>
</workbook>
</file>

<file path=xl/calcChain.xml><?xml version="1.0" encoding="utf-8"?>
<calcChain xmlns="http://schemas.openxmlformats.org/spreadsheetml/2006/main">
  <c r="G181" i="3" l="1"/>
  <c r="G180" i="3"/>
  <c r="G179" i="3"/>
  <c r="F181" i="3"/>
  <c r="F180" i="3"/>
  <c r="F179" i="3"/>
  <c r="B180" i="3"/>
  <c r="B181" i="3"/>
  <c r="C181" i="3"/>
  <c r="C180" i="3"/>
  <c r="C179" i="3"/>
  <c r="B179" i="3"/>
  <c r="D146" i="3" l="1"/>
  <c r="C146" i="3"/>
  <c r="B146" i="3"/>
  <c r="D144" i="3"/>
  <c r="C144" i="3"/>
  <c r="B144" i="3"/>
  <c r="D141" i="3"/>
  <c r="C141" i="3"/>
  <c r="B141" i="3"/>
  <c r="D139" i="3"/>
  <c r="C139" i="3"/>
  <c r="B139" i="3"/>
  <c r="B105" i="3" l="1"/>
  <c r="B26" i="2"/>
  <c r="P15" i="5"/>
  <c r="M9" i="4"/>
  <c r="F9" i="4"/>
  <c r="H128" i="3" l="1"/>
  <c r="H127" i="3"/>
  <c r="H119" i="3"/>
  <c r="H118" i="3"/>
  <c r="H117" i="3"/>
  <c r="H116" i="3"/>
  <c r="H115" i="3"/>
  <c r="H102" i="3"/>
  <c r="H105" i="3"/>
  <c r="H104" i="3"/>
  <c r="H103" i="3"/>
  <c r="F33" i="11" l="1"/>
  <c r="D33" i="11"/>
  <c r="B33" i="11"/>
  <c r="F32" i="11"/>
  <c r="F34" i="11" s="1"/>
  <c r="D32" i="11"/>
  <c r="D34" i="11" s="1"/>
  <c r="B32" i="11"/>
  <c r="B34" i="11" s="1"/>
  <c r="F28" i="11"/>
  <c r="D28" i="11"/>
  <c r="D23" i="10"/>
  <c r="D26" i="10" s="1"/>
  <c r="C23" i="10"/>
  <c r="C26" i="10" s="1"/>
  <c r="B23" i="10"/>
  <c r="B26" i="10" s="1"/>
  <c r="D22" i="10"/>
  <c r="D25" i="10" s="1"/>
  <c r="C22" i="10"/>
  <c r="C25" i="10" s="1"/>
  <c r="B22" i="10"/>
  <c r="B25" i="10" s="1"/>
  <c r="D21" i="10"/>
  <c r="D24" i="10" s="1"/>
  <c r="C21" i="10"/>
  <c r="C24" i="10" s="1"/>
  <c r="B21" i="10"/>
  <c r="B24" i="10" s="1"/>
  <c r="D21" i="9"/>
  <c r="F20" i="9"/>
  <c r="F21" i="9" s="1"/>
  <c r="D20" i="9"/>
  <c r="B20" i="9"/>
  <c r="B21" i="9" s="1"/>
  <c r="D17" i="9"/>
  <c r="F6" i="9"/>
  <c r="F17" i="11" s="1"/>
  <c r="D6" i="9"/>
  <c r="D17" i="11" s="1"/>
  <c r="B6" i="9"/>
  <c r="B17" i="11" s="1"/>
  <c r="G13" i="8"/>
  <c r="F13" i="8"/>
  <c r="E13" i="8"/>
  <c r="D13" i="8"/>
  <c r="C13" i="8"/>
  <c r="B13" i="8"/>
  <c r="D13" i="7"/>
  <c r="C13" i="7"/>
  <c r="B13" i="7"/>
  <c r="D12" i="7"/>
  <c r="C12" i="7"/>
  <c r="B12" i="7"/>
  <c r="D11" i="7"/>
  <c r="C11" i="7"/>
  <c r="B11" i="7"/>
  <c r="D10" i="7"/>
  <c r="C10" i="7"/>
  <c r="B10" i="7"/>
  <c r="D9" i="7"/>
  <c r="C9" i="7"/>
  <c r="B9" i="7"/>
  <c r="D8" i="7"/>
  <c r="C8" i="7"/>
  <c r="B8" i="7"/>
  <c r="D7" i="7"/>
  <c r="C7" i="7"/>
  <c r="B7" i="7"/>
  <c r="D6" i="7"/>
  <c r="C6" i="7"/>
  <c r="B6" i="7"/>
  <c r="D5" i="7"/>
  <c r="C5" i="7"/>
  <c r="B5" i="7"/>
  <c r="D4" i="7"/>
  <c r="D15" i="7" s="1"/>
  <c r="F7" i="9" s="1"/>
  <c r="F25" i="11" s="1"/>
  <c r="C4" i="7"/>
  <c r="C14" i="7" s="1"/>
  <c r="B4" i="7"/>
  <c r="B14" i="7" s="1"/>
  <c r="F37" i="6"/>
  <c r="H8" i="6" s="1"/>
  <c r="D37" i="6"/>
  <c r="F31" i="6"/>
  <c r="D31" i="6"/>
  <c r="F25" i="6"/>
  <c r="D25" i="6"/>
  <c r="F21" i="6"/>
  <c r="D21" i="6"/>
  <c r="F8" i="6"/>
  <c r="B8" i="6"/>
  <c r="H7" i="6"/>
  <c r="F7" i="6"/>
  <c r="D7" i="6"/>
  <c r="B7" i="6"/>
  <c r="H4" i="6"/>
  <c r="F4" i="6"/>
  <c r="D4" i="6"/>
  <c r="B4" i="6"/>
  <c r="B28" i="11" s="1"/>
  <c r="R16" i="5"/>
  <c r="P16" i="5"/>
  <c r="N16" i="5"/>
  <c r="L16" i="5"/>
  <c r="J16" i="5"/>
  <c r="H16" i="5"/>
  <c r="F16" i="5"/>
  <c r="D16" i="5"/>
  <c r="B16" i="5"/>
  <c r="R15" i="5"/>
  <c r="N15" i="5"/>
  <c r="L15" i="5"/>
  <c r="J15" i="5"/>
  <c r="H15" i="5"/>
  <c r="F15" i="5"/>
  <c r="D15" i="5"/>
  <c r="B15" i="5"/>
  <c r="R10" i="5"/>
  <c r="R19" i="5" s="1"/>
  <c r="P10" i="5"/>
  <c r="P19" i="5" s="1"/>
  <c r="N10" i="5"/>
  <c r="L10" i="5"/>
  <c r="L19" i="5" s="1"/>
  <c r="J10" i="5"/>
  <c r="J17" i="5" s="1"/>
  <c r="H10" i="5"/>
  <c r="F10" i="5"/>
  <c r="D10" i="5"/>
  <c r="B10" i="5"/>
  <c r="T23" i="4"/>
  <c r="M23" i="4"/>
  <c r="K23" i="4"/>
  <c r="B23" i="4"/>
  <c r="P21" i="4"/>
  <c r="M21" i="4"/>
  <c r="M24" i="4" s="1"/>
  <c r="D24" i="11" s="1"/>
  <c r="F21" i="4"/>
  <c r="D21" i="4"/>
  <c r="T17" i="4"/>
  <c r="R17" i="4"/>
  <c r="R23" i="4" s="1"/>
  <c r="P17" i="4"/>
  <c r="P23" i="4" s="1"/>
  <c r="M17" i="4"/>
  <c r="K17" i="4"/>
  <c r="I17" i="4"/>
  <c r="I23" i="4" s="1"/>
  <c r="F17" i="4"/>
  <c r="F23" i="4" s="1"/>
  <c r="D17" i="4"/>
  <c r="D23" i="4" s="1"/>
  <c r="B17" i="4"/>
  <c r="T9" i="4"/>
  <c r="T21" i="4" s="1"/>
  <c r="R9" i="4"/>
  <c r="R21" i="4" s="1"/>
  <c r="R24" i="4" s="1"/>
  <c r="P9" i="4"/>
  <c r="K27" i="6" s="1"/>
  <c r="K9" i="4"/>
  <c r="K21" i="4" s="1"/>
  <c r="K24" i="4" s="1"/>
  <c r="D16" i="11" s="1"/>
  <c r="I9" i="4"/>
  <c r="D9" i="4"/>
  <c r="B9" i="4"/>
  <c r="B128" i="3"/>
  <c r="B127" i="3"/>
  <c r="B118" i="3"/>
  <c r="B117" i="3"/>
  <c r="B116" i="3"/>
  <c r="B104" i="3"/>
  <c r="B115" i="3"/>
  <c r="B103" i="3"/>
  <c r="B114" i="3"/>
  <c r="B102" i="3"/>
  <c r="F26" i="2"/>
  <c r="D26" i="2"/>
  <c r="F25" i="2"/>
  <c r="D25" i="2"/>
  <c r="B25" i="2"/>
  <c r="I23" i="2"/>
  <c r="I22" i="2"/>
  <c r="D15" i="2"/>
  <c r="B53" i="3" s="1"/>
  <c r="B27" i="2" l="1"/>
  <c r="D19" i="5"/>
  <c r="R17" i="5"/>
  <c r="H19" i="5"/>
  <c r="B17" i="5"/>
  <c r="B19" i="5"/>
  <c r="F27" i="2"/>
  <c r="D27" i="2"/>
  <c r="D20" i="2"/>
  <c r="H53" i="3" s="1"/>
  <c r="J19" i="5"/>
  <c r="H20" i="5" s="1"/>
  <c r="H5" i="6"/>
  <c r="B36" i="6" s="1"/>
  <c r="D24" i="4"/>
  <c r="B16" i="11" s="1"/>
  <c r="F16" i="11"/>
  <c r="F15" i="2"/>
  <c r="F24" i="4"/>
  <c r="F19" i="5"/>
  <c r="B20" i="5" s="1"/>
  <c r="F17" i="5"/>
  <c r="D27" i="10"/>
  <c r="D30" i="10"/>
  <c r="B29" i="10"/>
  <c r="B32" i="10"/>
  <c r="D31" i="10"/>
  <c r="D28" i="10"/>
  <c r="N19" i="5"/>
  <c r="N20" i="5" s="1"/>
  <c r="N17" i="5"/>
  <c r="K25" i="6"/>
  <c r="B21" i="4"/>
  <c r="B24" i="4" s="1"/>
  <c r="T24" i="4"/>
  <c r="B31" i="10"/>
  <c r="B28" i="10"/>
  <c r="C32" i="10"/>
  <c r="C29" i="10"/>
  <c r="C30" i="10"/>
  <c r="C27" i="10"/>
  <c r="C34" i="10" s="1"/>
  <c r="K26" i="6"/>
  <c r="F5" i="6" s="1"/>
  <c r="I21" i="4"/>
  <c r="I24" i="4" s="1"/>
  <c r="B15" i="2"/>
  <c r="I24" i="2"/>
  <c r="P24" i="4"/>
  <c r="B30" i="10"/>
  <c r="B33" i="10" s="1"/>
  <c r="B27" i="10"/>
  <c r="C31" i="10"/>
  <c r="C28" i="10"/>
  <c r="D32" i="10"/>
  <c r="D29" i="10"/>
  <c r="D14" i="7"/>
  <c r="H17" i="5"/>
  <c r="P17" i="5"/>
  <c r="D8" i="6"/>
  <c r="B15" i="7"/>
  <c r="B7" i="9" s="1"/>
  <c r="B25" i="11" s="1"/>
  <c r="C15" i="7"/>
  <c r="D7" i="9" s="1"/>
  <c r="D25" i="11" s="1"/>
  <c r="D17" i="5"/>
  <c r="L17" i="5"/>
  <c r="H12" i="6" l="1"/>
  <c r="B35" i="6"/>
  <c r="H13" i="6" s="1"/>
  <c r="F22" i="2" s="1"/>
  <c r="I61" i="3" s="1"/>
  <c r="B18" i="5"/>
  <c r="B21" i="5" s="1"/>
  <c r="B19" i="11" s="1"/>
  <c r="H18" i="5"/>
  <c r="B22" i="5"/>
  <c r="B27" i="11" s="1"/>
  <c r="B21" i="2"/>
  <c r="C33" i="10"/>
  <c r="D5" i="6"/>
  <c r="B5" i="6"/>
  <c r="D33" i="10"/>
  <c r="H22" i="5"/>
  <c r="D27" i="11" s="1"/>
  <c r="D29" i="11" s="1"/>
  <c r="D21" i="2"/>
  <c r="C145" i="3" s="1"/>
  <c r="F24" i="11"/>
  <c r="F20" i="2"/>
  <c r="N18" i="5"/>
  <c r="D34" i="10"/>
  <c r="B24" i="11"/>
  <c r="B20" i="2"/>
  <c r="C53" i="3"/>
  <c r="A53" i="3"/>
  <c r="B34" i="10"/>
  <c r="I30" i="11"/>
  <c r="B30" i="6"/>
  <c r="B29" i="6"/>
  <c r="N22" i="5"/>
  <c r="F27" i="11" s="1"/>
  <c r="F21" i="2"/>
  <c r="F12" i="6"/>
  <c r="I57" i="3" l="1"/>
  <c r="D145" i="3"/>
  <c r="G57" i="3"/>
  <c r="B145" i="3"/>
  <c r="H14" i="6"/>
  <c r="F17" i="2" s="1"/>
  <c r="C61" i="3" s="1"/>
  <c r="B37" i="6"/>
  <c r="B16" i="2"/>
  <c r="B29" i="11"/>
  <c r="B30" i="11" s="1"/>
  <c r="F29" i="11"/>
  <c r="F30" i="11" s="1"/>
  <c r="D31" i="11"/>
  <c r="D30" i="11"/>
  <c r="B31" i="11"/>
  <c r="B20" i="6"/>
  <c r="D12" i="6"/>
  <c r="B19" i="6"/>
  <c r="H57" i="3"/>
  <c r="H21" i="5"/>
  <c r="D19" i="11" s="1"/>
  <c r="D21" i="11" s="1"/>
  <c r="D16" i="2"/>
  <c r="C140" i="3" s="1"/>
  <c r="N21" i="5"/>
  <c r="F19" i="11" s="1"/>
  <c r="F21" i="11" s="1"/>
  <c r="F16" i="2"/>
  <c r="D140" i="3" s="1"/>
  <c r="F14" i="6"/>
  <c r="D17" i="2" s="1"/>
  <c r="B61" i="3" s="1"/>
  <c r="F13" i="6"/>
  <c r="D22" i="2" s="1"/>
  <c r="H61" i="3" s="1"/>
  <c r="B31" i="6"/>
  <c r="G53" i="3"/>
  <c r="F23" i="2"/>
  <c r="B41" i="2" s="1"/>
  <c r="I53" i="3"/>
  <c r="B24" i="6"/>
  <c r="B23" i="6"/>
  <c r="B12" i="6"/>
  <c r="A57" i="3" l="1"/>
  <c r="B140" i="3"/>
  <c r="F31" i="11"/>
  <c r="D22" i="11"/>
  <c r="D23" i="11"/>
  <c r="C57" i="3"/>
  <c r="F18" i="2"/>
  <c r="B35" i="2" s="1"/>
  <c r="B21" i="6"/>
  <c r="D13" i="6"/>
  <c r="D14" i="6"/>
  <c r="F23" i="11"/>
  <c r="F22" i="11"/>
  <c r="F24" i="2"/>
  <c r="B25" i="6"/>
  <c r="B14" i="6"/>
  <c r="B13" i="6"/>
  <c r="B57" i="3"/>
  <c r="D18" i="2"/>
  <c r="D23" i="2"/>
  <c r="B40" i="2" s="1"/>
  <c r="B34" i="2" l="1"/>
  <c r="D19" i="2"/>
  <c r="F19" i="2"/>
  <c r="I29" i="11"/>
  <c r="B22" i="2"/>
  <c r="H27" i="3"/>
  <c r="H25" i="3"/>
  <c r="H23" i="3"/>
  <c r="H21" i="3"/>
  <c r="H19" i="3"/>
  <c r="H17" i="3"/>
  <c r="H15" i="3"/>
  <c r="H13" i="3"/>
  <c r="H11" i="3"/>
  <c r="H9" i="3"/>
  <c r="H7" i="3"/>
  <c r="H5" i="3"/>
  <c r="H3" i="3"/>
  <c r="H24" i="3"/>
  <c r="H16" i="3"/>
  <c r="H8" i="3"/>
  <c r="H6" i="3"/>
  <c r="H12" i="3"/>
  <c r="H4" i="3"/>
  <c r="H22" i="3"/>
  <c r="H14" i="3"/>
  <c r="H20" i="3"/>
  <c r="H26" i="3"/>
  <c r="H10" i="3"/>
  <c r="H18" i="3"/>
  <c r="D24" i="2"/>
  <c r="B20" i="11"/>
  <c r="B21" i="11" s="1"/>
  <c r="B17" i="2"/>
  <c r="G26" i="3" l="1"/>
  <c r="G25" i="3"/>
  <c r="G18" i="3"/>
  <c r="G17" i="3"/>
  <c r="G10" i="3"/>
  <c r="G9" i="3"/>
  <c r="G8" i="3"/>
  <c r="G22" i="3"/>
  <c r="G19" i="3"/>
  <c r="G11" i="3"/>
  <c r="G4" i="3"/>
  <c r="G24" i="3"/>
  <c r="G23" i="3"/>
  <c r="G16" i="3"/>
  <c r="G15" i="3"/>
  <c r="G7" i="3"/>
  <c r="G14" i="3"/>
  <c r="G6" i="3"/>
  <c r="G27" i="3"/>
  <c r="G20" i="3"/>
  <c r="G21" i="3"/>
  <c r="G13" i="3"/>
  <c r="G5" i="3"/>
  <c r="G12" i="3"/>
  <c r="G3" i="3"/>
  <c r="A61" i="3"/>
  <c r="B18" i="2"/>
  <c r="C21" i="3"/>
  <c r="C20" i="3"/>
  <c r="C13" i="3"/>
  <c r="C12" i="3"/>
  <c r="C5" i="3"/>
  <c r="C4" i="3"/>
  <c r="C11" i="3"/>
  <c r="C25" i="3"/>
  <c r="C17" i="3"/>
  <c r="C23" i="3"/>
  <c r="C14" i="3"/>
  <c r="C7" i="3"/>
  <c r="C27" i="3"/>
  <c r="C26" i="3"/>
  <c r="C19" i="3"/>
  <c r="C18" i="3"/>
  <c r="C10" i="3"/>
  <c r="C3" i="3"/>
  <c r="C9" i="3"/>
  <c r="C22" i="3"/>
  <c r="C24" i="3"/>
  <c r="C16" i="3"/>
  <c r="C8" i="3"/>
  <c r="C15" i="3"/>
  <c r="C6" i="3"/>
  <c r="G61" i="3"/>
  <c r="B23" i="2"/>
  <c r="B39" i="2" s="1"/>
  <c r="B22" i="11"/>
  <c r="B23" i="11"/>
  <c r="B27" i="3"/>
  <c r="B25" i="3"/>
  <c r="B23" i="3"/>
  <c r="B21" i="3"/>
  <c r="B19" i="3"/>
  <c r="B17" i="3"/>
  <c r="B15" i="3"/>
  <c r="B13" i="3"/>
  <c r="B11" i="3"/>
  <c r="B9" i="3"/>
  <c r="B7" i="3"/>
  <c r="B5" i="3"/>
  <c r="B3" i="3"/>
  <c r="B22" i="3"/>
  <c r="B14" i="3"/>
  <c r="B6" i="3"/>
  <c r="B4" i="3"/>
  <c r="B10" i="3"/>
  <c r="B16" i="3"/>
  <c r="B20" i="3"/>
  <c r="B12" i="3"/>
  <c r="B26" i="3"/>
  <c r="B18" i="3"/>
  <c r="B8" i="3"/>
  <c r="B24" i="3"/>
  <c r="B43" i="2" l="1"/>
  <c r="B42" i="2"/>
  <c r="B19" i="2"/>
  <c r="B33" i="2"/>
  <c r="B37" i="2" s="1"/>
  <c r="B24" i="2"/>
  <c r="I23" i="3" l="1"/>
  <c r="I22" i="3"/>
  <c r="I15" i="3"/>
  <c r="I14" i="3"/>
  <c r="I7" i="3"/>
  <c r="I6" i="3"/>
  <c r="I27" i="3"/>
  <c r="I19" i="3"/>
  <c r="I8" i="3"/>
  <c r="I21" i="3"/>
  <c r="I20" i="3"/>
  <c r="I13" i="3"/>
  <c r="I12" i="3"/>
  <c r="I5" i="3"/>
  <c r="I4" i="3"/>
  <c r="I26" i="3"/>
  <c r="I11" i="3"/>
  <c r="I3" i="3"/>
  <c r="I24" i="3"/>
  <c r="I17" i="3"/>
  <c r="I18" i="3"/>
  <c r="I10" i="3"/>
  <c r="I25" i="3"/>
  <c r="I16" i="3"/>
  <c r="I9" i="3"/>
  <c r="D26" i="3"/>
  <c r="D24" i="3"/>
  <c r="D22" i="3"/>
  <c r="D20" i="3"/>
  <c r="D18" i="3"/>
  <c r="D16" i="3"/>
  <c r="D14" i="3"/>
  <c r="D12" i="3"/>
  <c r="D10" i="3"/>
  <c r="D8" i="3"/>
  <c r="D6" i="3"/>
  <c r="D4" i="3"/>
  <c r="D27" i="3"/>
  <c r="D19" i="3"/>
  <c r="D11" i="3"/>
  <c r="D3" i="3"/>
  <c r="D15" i="3"/>
  <c r="D7" i="3"/>
  <c r="D25" i="3"/>
  <c r="D17" i="3"/>
  <c r="D9" i="3"/>
  <c r="D23" i="3"/>
  <c r="D13" i="3"/>
  <c r="D5" i="3"/>
  <c r="B36" i="2"/>
  <c r="D21" i="3"/>
</calcChain>
</file>

<file path=xl/comments1.xml><?xml version="1.0" encoding="utf-8"?>
<comments xmlns="http://schemas.openxmlformats.org/spreadsheetml/2006/main">
  <authors>
    <author>lrg3</author>
  </authors>
  <commentList>
    <comment ref="B3" authorId="0" shapeId="0">
      <text>
        <r>
          <rPr>
            <sz val="9"/>
            <color indexed="81"/>
            <rFont val="Tahoma"/>
            <family val="2"/>
          </rPr>
          <t>http://www.jardenhomebrands.com/
http://www.ball.com/na</t>
        </r>
      </text>
    </comment>
    <comment ref="F3" authorId="0" shapeId="0">
      <text>
        <r>
          <rPr>
            <b/>
            <sz val="9"/>
            <color indexed="81"/>
            <rFont val="Tahoma"/>
            <family val="2"/>
          </rPr>
          <t>lrg3:</t>
        </r>
        <r>
          <rPr>
            <sz val="9"/>
            <color indexed="81"/>
            <rFont val="Tahoma"/>
            <family val="2"/>
          </rPr>
          <t xml:space="preserve">
Confirmed by Mary McDowell of HSU Dining Services
</t>
        </r>
      </text>
    </comment>
    <comment ref="B4" authorId="0" shapeId="0">
      <text>
        <r>
          <rPr>
            <sz val="9"/>
            <color indexed="81"/>
            <rFont val="Tahoma"/>
            <family val="2"/>
          </rPr>
          <t xml:space="preserve">
http://www.jardenhomebrands.com/ 
</t>
        </r>
      </text>
    </comment>
    <comment ref="F4" authorId="0" shapeId="0">
      <text>
        <r>
          <rPr>
            <b/>
            <sz val="9"/>
            <color indexed="81"/>
            <rFont val="Tahoma"/>
            <family val="2"/>
          </rPr>
          <t xml:space="preserve">Confirmed by Jessica of Lollicup USA
</t>
        </r>
      </text>
    </comment>
    <comment ref="B6" authorId="0" shapeId="0">
      <text>
        <r>
          <rPr>
            <sz val="9"/>
            <color indexed="81"/>
            <rFont val="Tahoma"/>
            <family val="2"/>
          </rPr>
          <t xml:space="preserve">
https://www.ninestarconnect.com/contact/
Phone interview with Duke Energy, Indiana. A Lady named Toni. Jarden Home Brands complex- 3 factories, one distribution center in Plainfeild, Indiana, all powered by Duke Energy. Citation below. www.duke-energy.com/pdfs/Annual-Report-2015.pdf</t>
        </r>
      </text>
    </comment>
    <comment ref="B8" authorId="0" shapeId="0">
      <text>
        <r>
          <rPr>
            <b/>
            <sz val="9"/>
            <color indexed="81"/>
            <rFont val="Tahoma"/>
            <family val="2"/>
          </rPr>
          <t xml:space="preserve">https://www.freshpreserving.com/
</t>
        </r>
      </text>
    </comment>
    <comment ref="D8" authorId="0" shapeId="0">
      <text>
        <r>
          <rPr>
            <sz val="9"/>
            <color indexed="81"/>
            <rFont val="Tahoma"/>
            <family val="2"/>
          </rPr>
          <t xml:space="preserve">
calculated based on US$76.50 for 1,000 cups given in the following website:
http://www.lollicupstore.com/ke-k516
</t>
        </r>
      </text>
    </comment>
    <comment ref="F8" authorId="0" shapeId="0">
      <text>
        <r>
          <rPr>
            <b/>
            <sz val="9"/>
            <color indexed="81"/>
            <rFont val="Tahoma"/>
            <family val="2"/>
          </rPr>
          <t xml:space="preserve">Confirmed by Mary McDowell of Dining Services
</t>
        </r>
      </text>
    </comment>
    <comment ref="D9" authorId="0" shapeId="0">
      <text>
        <r>
          <rPr>
            <sz val="9"/>
            <color indexed="81"/>
            <rFont val="Tahoma"/>
            <family val="2"/>
          </rPr>
          <t xml:space="preserve">
went to the college creek market place to ask for pricing and the types of cups that are sold:
They only sell 16 oz, and according to register clerk all around campus. They only cost $1.
</t>
        </r>
      </text>
    </comment>
    <comment ref="D17" authorId="0" shapeId="0">
      <text>
        <r>
          <rPr>
            <b/>
            <sz val="9"/>
            <color indexed="81"/>
            <rFont val="Tahoma"/>
            <family val="2"/>
          </rPr>
          <t xml:space="preserve">This assumes that there is no paper recycling or compost, only paper trash.
</t>
        </r>
      </text>
    </comment>
    <comment ref="F17" authorId="0" shapeId="0">
      <text>
        <r>
          <rPr>
            <b/>
            <sz val="9"/>
            <color indexed="81"/>
            <rFont val="Tahoma"/>
            <family val="2"/>
          </rPr>
          <t xml:space="preserve">This assumes that there is no plastic cup recycling or compost (these cups are not recyclable and only compostable on an industrial scale), only paper trash.
</t>
        </r>
      </text>
    </comment>
  </commentList>
</comments>
</file>

<file path=xl/comments10.xml><?xml version="1.0" encoding="utf-8"?>
<comments xmlns="http://schemas.openxmlformats.org/spreadsheetml/2006/main">
  <authors>
    <author/>
  </authors>
  <commentList>
    <comment ref="B3" authorId="0" shapeId="0">
      <text>
        <r>
          <rPr>
            <sz val="10"/>
            <color rgb="FF000000"/>
            <rFont val="Arial"/>
            <family val="2"/>
          </rPr>
          <t>kts209:
http://www.jardenhomebrands.com/
http://www.ball.com/na</t>
        </r>
      </text>
    </comment>
    <comment ref="F3" authorId="0" shapeId="0">
      <text>
        <r>
          <rPr>
            <sz val="10"/>
            <color rgb="FF000000"/>
            <rFont val="Arial"/>
            <family val="2"/>
          </rPr>
          <t>Confirmed by Mary McDowell of HSU Dining Services
	-Michael Lyons</t>
        </r>
      </text>
    </comment>
    <comment ref="B4" authorId="0" shapeId="0">
      <text>
        <r>
          <rPr>
            <sz val="10"/>
            <color rgb="FF000000"/>
            <rFont val="Arial"/>
            <family val="2"/>
          </rPr>
          <t xml:space="preserve">https://www.freshpreserving.com/
	-Rebeca Griner (prev on Free Mason for Muncie)
-kts209:
http://www.jardenhomebrands.com/ (Fishers, Indiana Jar heads)
</t>
        </r>
      </text>
    </comment>
    <comment ref="F4" authorId="0" shapeId="0">
      <text>
        <r>
          <rPr>
            <sz val="10"/>
            <color rgb="FF000000"/>
            <rFont val="Arial"/>
            <family val="2"/>
          </rPr>
          <t>Confirmed by Jessica of Lollicup USA
	-Michael Lyons</t>
        </r>
      </text>
    </comment>
    <comment ref="B6" authorId="0" shapeId="0">
      <text>
        <r>
          <rPr>
            <sz val="10"/>
            <color rgb="FF000000"/>
            <rFont val="Arial"/>
            <family val="2"/>
          </rPr>
          <t>kts209:
https://www.ninestarconnect.com/contact/
Phone interview with Duke Energy, Indiana. A Lady named Toni. Jarden Home Brands complex- 3 factories, one distribution center in Plainfeild, Indiana, all powered by Duke Energy. Citation below. www.duke-energy.com/pdfs/Annual-Report-2015.pdf</t>
        </r>
      </text>
    </comment>
    <comment ref="B7" authorId="0" shapeId="0">
      <text>
        <r>
          <rPr>
            <sz val="10"/>
            <color rgb="FF000000"/>
            <rFont val="Arial"/>
            <family val="2"/>
          </rPr>
          <t>This is an estimate. To determine the actual number we need to talk to housing and dining.
	-Rebeca Griner</t>
        </r>
      </text>
    </comment>
    <comment ref="B8" authorId="0" shapeId="0">
      <text>
        <r>
          <rPr>
            <sz val="10"/>
            <color rgb="FF000000"/>
            <rFont val="Arial"/>
            <family val="2"/>
          </rPr>
          <t>This is also an estimate
	-Rebeca Griner</t>
        </r>
      </text>
    </comment>
    <comment ref="B9" authorId="0" shapeId="0">
      <text>
        <r>
          <rPr>
            <sz val="10"/>
            <color rgb="FF000000"/>
            <rFont val="Arial"/>
            <family val="2"/>
          </rPr>
          <t>https://www.freshpreserving.com/
	-Rebeca Griner</t>
        </r>
      </text>
    </comment>
    <comment ref="D9" authorId="0" shapeId="0">
      <text>
        <r>
          <rPr>
            <sz val="10"/>
            <color rgb="FF000000"/>
            <rFont val="Arial"/>
            <family val="2"/>
          </rPr>
          <t>calculated based on US$76.50 for 1,000 cups given in the following website:
http://www.lollicupstore.com/ke-k516
	-Juan Miranda</t>
        </r>
      </text>
    </comment>
    <comment ref="F9" authorId="0" shapeId="0">
      <text>
        <r>
          <rPr>
            <sz val="10"/>
            <color rgb="FF000000"/>
            <rFont val="Arial"/>
            <family val="2"/>
          </rPr>
          <t>Confirmed by Mary McDowell of Dining Services
	-Michael Lyons</t>
        </r>
      </text>
    </comment>
    <comment ref="D10" authorId="0" shapeId="0">
      <text>
        <r>
          <rPr>
            <sz val="10"/>
            <color rgb="FF000000"/>
            <rFont val="Arial"/>
            <family val="2"/>
          </rPr>
          <t>went to the college creek market place to ask for pricing and the types of cups that are sold:
They only sell 16 oz, and according to register clerk all around campus. They only cost $1.
	-Juan Miranda</t>
        </r>
      </text>
    </comment>
    <comment ref="I19" authorId="0" shapeId="0">
      <text>
        <r>
          <rPr>
            <sz val="10"/>
            <color rgb="FF000000"/>
            <rFont val="Arial"/>
            <family val="2"/>
          </rPr>
          <t>The conversions for this are MJ/kWh and not kWh/MJ. We multiply this number. It just makes more sense to me this way. Multiplication is easier to program around.
	-Skyler Hawkins</t>
        </r>
      </text>
    </comment>
  </commentList>
</comments>
</file>

<file path=xl/comments2.xml><?xml version="1.0" encoding="utf-8"?>
<comments xmlns="http://schemas.openxmlformats.org/spreadsheetml/2006/main">
  <authors>
    <author>lrg3</author>
  </authors>
  <commentList>
    <comment ref="C141" authorId="0" shapeId="0">
      <text>
        <r>
          <rPr>
            <sz val="9"/>
            <color indexed="81"/>
            <rFont val="Tahoma"/>
            <family val="2"/>
          </rPr>
          <t xml:space="preserve">This assumes that there is no paper recycling or compost, only paper trash.
</t>
        </r>
      </text>
    </comment>
    <comment ref="D141" authorId="0" shapeId="0">
      <text>
        <r>
          <rPr>
            <sz val="9"/>
            <color indexed="81"/>
            <rFont val="Tahoma"/>
            <family val="2"/>
          </rPr>
          <t xml:space="preserve">This assumes that there is no plastic cup recycling or compost (these cups are not recyclable and only compostable on an industrial scale), only paper trash.
</t>
        </r>
      </text>
    </comment>
  </commentList>
</comments>
</file>

<file path=xl/comments3.xml><?xml version="1.0" encoding="utf-8"?>
<comments xmlns="http://schemas.openxmlformats.org/spreadsheetml/2006/main">
  <authors>
    <author>lrg3</author>
  </authors>
  <commentList>
    <comment ref="D3" authorId="0" shapeId="0">
      <text>
        <r>
          <rPr>
            <sz val="9"/>
            <color indexed="81"/>
            <rFont val="Tahoma"/>
            <family val="2"/>
          </rPr>
          <t xml:space="preserve">
ICE Report
</t>
        </r>
      </text>
    </comment>
    <comment ref="F3" authorId="0" shapeId="0">
      <text>
        <r>
          <rPr>
            <b/>
            <sz val="9"/>
            <color indexed="81"/>
            <rFont val="Tahoma"/>
            <family val="2"/>
          </rPr>
          <t xml:space="preserve">ICE report
</t>
        </r>
      </text>
    </comment>
    <comment ref="M3" authorId="0" shapeId="0">
      <text>
        <r>
          <rPr>
            <b/>
            <sz val="9"/>
            <color indexed="81"/>
            <rFont val="Tahoma"/>
            <family val="2"/>
          </rPr>
          <t xml:space="preserve">ICE Report
</t>
        </r>
      </text>
    </comment>
    <comment ref="T3" authorId="0" shapeId="0">
      <text>
        <r>
          <rPr>
            <b/>
            <sz val="9"/>
            <color indexed="81"/>
            <rFont val="Tahoma"/>
            <family val="2"/>
          </rPr>
          <t xml:space="preserve">ICE Report
</t>
        </r>
      </text>
    </comment>
    <comment ref="B4" authorId="0" shapeId="0">
      <text>
        <r>
          <rPr>
            <sz val="9"/>
            <color indexed="81"/>
            <rFont val="Tahoma"/>
            <family val="2"/>
          </rPr>
          <t xml:space="preserve">
measured with scale</t>
        </r>
      </text>
    </comment>
    <comment ref="D4" authorId="0" shapeId="0">
      <text>
        <r>
          <rPr>
            <sz val="9"/>
            <color indexed="81"/>
            <rFont val="Tahoma"/>
            <family val="2"/>
          </rPr>
          <t xml:space="preserve">
ICE 2011
</t>
        </r>
      </text>
    </comment>
    <comment ref="I4" authorId="0" shapeId="0">
      <text>
        <r>
          <rPr>
            <b/>
            <sz val="9"/>
            <color indexed="81"/>
            <rFont val="Tahoma"/>
            <family val="2"/>
          </rPr>
          <t>lrg3:</t>
        </r>
        <r>
          <rPr>
            <sz val="9"/>
            <color indexed="81"/>
            <rFont val="Tahoma"/>
            <family val="2"/>
          </rPr>
          <t xml:space="preserve">
Took weight of 1 paper cup, 0.0136kg.
we assumed that the paper was 96.25% of that number.</t>
        </r>
      </text>
    </comment>
    <comment ref="K4" authorId="0" shapeId="0">
      <text>
        <r>
          <rPr>
            <b/>
            <sz val="9"/>
            <color indexed="81"/>
            <rFont val="Tahoma"/>
            <family val="2"/>
          </rPr>
          <t>source: ICE report, mostly recycled paper</t>
        </r>
      </text>
    </comment>
    <comment ref="P4" authorId="0" shapeId="0">
      <text>
        <r>
          <rPr>
            <b/>
            <sz val="9"/>
            <color indexed="81"/>
            <rFont val="Tahoma"/>
            <family val="2"/>
          </rPr>
          <t xml:space="preserve">http://www.natureworksllc.com/The-Ingeo-Journey/Eco-Profile-and-LCA/Life-Cycle-Analysis/Cups_PEA
</t>
        </r>
      </text>
    </comment>
    <comment ref="R4" authorId="0" shapeId="0">
      <text>
        <r>
          <rPr>
            <b/>
            <sz val="9"/>
            <color indexed="81"/>
            <rFont val="Tahoma"/>
            <family val="2"/>
          </rPr>
          <t xml:space="preserve">http://www.natureworksllc.com/~/media/The_Ingeo_Journey/EcoProfile_LCA/EcoProfile/NTR_CompleteLCA_EcoProfile_1102_pdf.pdf?la=en
</t>
        </r>
      </text>
    </comment>
    <comment ref="T4" authorId="0" shapeId="0">
      <text>
        <r>
          <rPr>
            <sz val="9"/>
            <color indexed="81"/>
            <rFont val="Tahoma"/>
            <family val="2"/>
          </rPr>
          <t>http://www.natureworksllc.com/~/media/The_Ingeo_Journey/EcoProfile_LCA/EcoProfile/NTR_CompleteLCA_EcoProfile_1102_pdf.pdf?la=en
s</t>
        </r>
      </text>
    </comment>
    <comment ref="B5" authorId="0" shapeId="0">
      <text>
        <r>
          <rPr>
            <sz val="9"/>
            <color indexed="81"/>
            <rFont val="Tahoma"/>
            <family val="2"/>
          </rPr>
          <t xml:space="preserve">
measured with scale</t>
        </r>
      </text>
    </comment>
    <comment ref="D5" authorId="0" shapeId="0">
      <text>
        <r>
          <rPr>
            <b/>
            <sz val="9"/>
            <color indexed="81"/>
            <rFont val="Tahoma"/>
            <family val="2"/>
          </rPr>
          <t>lrg3:</t>
        </r>
        <r>
          <rPr>
            <sz val="9"/>
            <color indexed="81"/>
            <rFont val="Tahoma"/>
            <family val="2"/>
          </rPr>
          <t xml:space="preserve">
ICE 2011
</t>
        </r>
      </text>
    </comment>
    <comment ref="I5" authorId="0" shapeId="0">
      <text>
        <r>
          <rPr>
            <b/>
            <sz val="9"/>
            <color indexed="81"/>
            <rFont val="Tahoma"/>
            <family val="2"/>
          </rPr>
          <t>lrg3:</t>
        </r>
        <r>
          <rPr>
            <sz val="9"/>
            <color indexed="81"/>
            <rFont val="Tahoma"/>
            <family val="2"/>
          </rPr>
          <t xml:space="preserve">
Took weight of 1 paper cup, 0.0136kg.
we assumed that the glue was 1.875% of that number.</t>
        </r>
      </text>
    </comment>
    <comment ref="K5" authorId="0" shapeId="0">
      <text>
        <r>
          <rPr>
            <b/>
            <sz val="9"/>
            <color indexed="81"/>
            <rFont val="Tahoma"/>
            <family val="2"/>
          </rPr>
          <t>source: ICE report, general adhesive</t>
        </r>
      </text>
    </comment>
    <comment ref="M5" authorId="0" shapeId="0">
      <text>
        <r>
          <rPr>
            <b/>
            <sz val="9"/>
            <color indexed="81"/>
            <rFont val="Tahoma"/>
            <family val="2"/>
          </rPr>
          <t>lrg3:</t>
        </r>
        <r>
          <rPr>
            <sz val="9"/>
            <color indexed="81"/>
            <rFont val="Tahoma"/>
            <family val="2"/>
          </rPr>
          <t xml:space="preserve">
Source: http://www.viking-house.co.uk/downloads/ICE%20Version%201.6a.pdf</t>
        </r>
      </text>
    </comment>
    <comment ref="P5" authorId="0" shapeId="0">
      <text>
        <r>
          <rPr>
            <b/>
            <sz val="9"/>
            <color indexed="81"/>
            <rFont val="Tahoma"/>
            <family val="2"/>
          </rPr>
          <t xml:space="preserve">http://www.natureworksllc.com/The-Ingeo-Journey/Eco-Profile-and-LCA/Life-Cycle-Analysis/Cups_PEA
</t>
        </r>
      </text>
    </comment>
    <comment ref="R5" authorId="0" shapeId="0">
      <text>
        <r>
          <rPr>
            <sz val="9"/>
            <color indexed="81"/>
            <rFont val="Tahoma"/>
            <family val="2"/>
          </rPr>
          <t xml:space="preserve">http://www.natureworksllc.com/~/media/The_Ingeo_Journey/EcoProfile_LCA/EcoProfile/NTR_CompleteLCA_EcoProfile_1102_pdf.pdf?la=en
</t>
        </r>
      </text>
    </comment>
    <comment ref="T5" authorId="0" shapeId="0">
      <text>
        <r>
          <rPr>
            <sz val="9"/>
            <color indexed="81"/>
            <rFont val="Tahoma"/>
            <family val="2"/>
          </rPr>
          <t xml:space="preserve">http://www.natureworksllc.com/~/media/The_Ingeo_Journey/EcoProfile_LCA/EcoProfile/NTR_CompleteLCA_EcoProfile_1102_pdf.pdf?la=en
</t>
        </r>
      </text>
    </comment>
    <comment ref="B6" authorId="0" shapeId="0">
      <text>
        <r>
          <rPr>
            <b/>
            <sz val="9"/>
            <color indexed="81"/>
            <rFont val="Tahoma"/>
            <family val="2"/>
          </rPr>
          <t>measured with scale</t>
        </r>
      </text>
    </comment>
    <comment ref="D6" authorId="0" shapeId="0">
      <text>
        <r>
          <rPr>
            <b/>
            <sz val="9"/>
            <color indexed="81"/>
            <rFont val="Tahoma"/>
            <family val="2"/>
          </rPr>
          <t>lrg3:</t>
        </r>
        <r>
          <rPr>
            <sz val="9"/>
            <color indexed="81"/>
            <rFont val="Tahoma"/>
            <family val="2"/>
          </rPr>
          <t xml:space="preserve">
ICE 2011
</t>
        </r>
      </text>
    </comment>
    <comment ref="I6" authorId="0" shapeId="0">
      <text>
        <r>
          <rPr>
            <b/>
            <sz val="9"/>
            <color indexed="81"/>
            <rFont val="Tahoma"/>
            <family val="2"/>
          </rPr>
          <t>lrg3:</t>
        </r>
        <r>
          <rPr>
            <sz val="9"/>
            <color indexed="81"/>
            <rFont val="Tahoma"/>
            <family val="2"/>
          </rPr>
          <t xml:space="preserve">
Source: https://karatpaperandplastic.files.wordpress.com/2016/03/karat_specsheet_03-24-paperhot-bb.pdf</t>
        </r>
      </text>
    </comment>
    <comment ref="K6" authorId="0" shapeId="0">
      <text>
        <r>
          <rPr>
            <b/>
            <sz val="9"/>
            <color indexed="81"/>
            <rFont val="Tahoma"/>
            <family val="2"/>
          </rPr>
          <t xml:space="preserve">source: ICE report, polycarbonate
</t>
        </r>
      </text>
    </comment>
    <comment ref="M6" authorId="0" shapeId="0">
      <text>
        <r>
          <rPr>
            <b/>
            <sz val="9"/>
            <color indexed="81"/>
            <rFont val="Tahoma"/>
            <family val="2"/>
          </rPr>
          <t xml:space="preserve">source: ICE report, polycarbonate
</t>
        </r>
      </text>
    </comment>
    <comment ref="B7" authorId="0" shapeId="0">
      <text>
        <r>
          <rPr>
            <b/>
            <sz val="9"/>
            <color indexed="81"/>
            <rFont val="Tahoma"/>
            <family val="2"/>
          </rPr>
          <t>estimated based off mass of entire lid</t>
        </r>
      </text>
    </comment>
    <comment ref="D7" authorId="0" shapeId="0">
      <text>
        <r>
          <rPr>
            <b/>
            <sz val="9"/>
            <color indexed="81"/>
            <rFont val="Tahoma"/>
            <family val="2"/>
          </rPr>
          <t>lrg3:</t>
        </r>
        <r>
          <rPr>
            <sz val="9"/>
            <color indexed="81"/>
            <rFont val="Tahoma"/>
            <family val="2"/>
          </rPr>
          <t xml:space="preserve">
ICE 2011
</t>
        </r>
      </text>
    </comment>
    <comment ref="I7" authorId="0" shapeId="0">
      <text>
        <r>
          <rPr>
            <b/>
            <sz val="9"/>
            <color indexed="81"/>
            <rFont val="Tahoma"/>
            <family val="2"/>
          </rPr>
          <t>Weighed one sleeve</t>
        </r>
      </text>
    </comment>
    <comment ref="K7" authorId="0" shapeId="0">
      <text>
        <r>
          <rPr>
            <b/>
            <sz val="9"/>
            <color indexed="81"/>
            <rFont val="Tahoma"/>
            <family val="2"/>
          </rPr>
          <t xml:space="preserve">ICE 2011
</t>
        </r>
      </text>
    </comment>
    <comment ref="M7" authorId="0" shapeId="0">
      <text>
        <r>
          <rPr>
            <b/>
            <sz val="9"/>
            <color indexed="81"/>
            <rFont val="Tahoma"/>
            <family val="2"/>
          </rPr>
          <t xml:space="preserve">source: ICE report, paperboard
</t>
        </r>
      </text>
    </comment>
    <comment ref="I8" authorId="0" shapeId="0">
      <text>
        <r>
          <rPr>
            <b/>
            <sz val="9"/>
            <color indexed="81"/>
            <rFont val="Tahoma"/>
            <family val="2"/>
          </rPr>
          <t>Weighed one sleeve</t>
        </r>
      </text>
    </comment>
    <comment ref="K8" authorId="0" shapeId="0">
      <text>
        <r>
          <rPr>
            <b/>
            <sz val="9"/>
            <color indexed="81"/>
            <rFont val="Tahoma"/>
            <family val="2"/>
          </rPr>
          <t>source: ICE report, general sealant</t>
        </r>
      </text>
    </comment>
    <comment ref="B13" authorId="0" shapeId="0">
      <text>
        <r>
          <rPr>
            <b/>
            <sz val="9"/>
            <color indexed="81"/>
            <rFont val="Tahoma"/>
            <family val="2"/>
          </rPr>
          <t>estimate</t>
        </r>
      </text>
    </comment>
    <comment ref="D13" authorId="0" shapeId="0">
      <text>
        <r>
          <rPr>
            <b/>
            <sz val="9"/>
            <color indexed="81"/>
            <rFont val="Tahoma"/>
            <family val="2"/>
          </rPr>
          <t>ICE 2011</t>
        </r>
      </text>
    </comment>
    <comment ref="F13" authorId="0" shapeId="0">
      <text>
        <r>
          <rPr>
            <b/>
            <sz val="9"/>
            <color indexed="81"/>
            <rFont val="Tahoma"/>
            <family val="2"/>
          </rPr>
          <t>ICE 2011</t>
        </r>
      </text>
    </comment>
    <comment ref="I13" authorId="0" shapeId="0">
      <text>
        <r>
          <rPr>
            <b/>
            <sz val="9"/>
            <color indexed="81"/>
            <rFont val="Tahoma"/>
            <family val="2"/>
          </rPr>
          <t xml:space="preserve">Weighed packaging
</t>
        </r>
      </text>
    </comment>
    <comment ref="K13" authorId="0" shapeId="0">
      <text>
        <r>
          <rPr>
            <b/>
            <sz val="9"/>
            <color indexed="81"/>
            <rFont val="Tahoma"/>
            <family val="2"/>
          </rPr>
          <t xml:space="preserve">ICE Report 2011
</t>
        </r>
      </text>
    </comment>
    <comment ref="M13" authorId="0" shapeId="0">
      <text>
        <r>
          <rPr>
            <b/>
            <sz val="9"/>
            <color indexed="81"/>
            <rFont val="Tahoma"/>
            <family val="2"/>
          </rPr>
          <t>ICE report 2011</t>
        </r>
      </text>
    </comment>
    <comment ref="P13" authorId="0" shapeId="0">
      <text>
        <r>
          <rPr>
            <b/>
            <sz val="9"/>
            <color indexed="81"/>
            <rFont val="Tahoma"/>
            <family val="2"/>
          </rPr>
          <t xml:space="preserve">Christina's BIL weighing at Dining services Via Kendra
----
From Christina's BIL weighing at Dining Services. Via Kendra.
</t>
        </r>
      </text>
    </comment>
    <comment ref="R13" authorId="0" shapeId="0">
      <text>
        <r>
          <rPr>
            <b/>
            <sz val="9"/>
            <color indexed="81"/>
            <rFont val="Tahoma"/>
            <family val="2"/>
          </rPr>
          <t xml:space="preserve">ICE Report 2011
</t>
        </r>
      </text>
    </comment>
    <comment ref="T13" authorId="0" shapeId="0">
      <text>
        <r>
          <rPr>
            <b/>
            <sz val="9"/>
            <color indexed="81"/>
            <rFont val="Tahoma"/>
            <family val="2"/>
          </rPr>
          <t xml:space="preserve">ICE Report 2011
</t>
        </r>
      </text>
    </comment>
    <comment ref="B14" authorId="0" shapeId="0">
      <text>
        <r>
          <rPr>
            <b/>
            <sz val="9"/>
            <color indexed="81"/>
            <rFont val="Tahoma"/>
            <family val="2"/>
          </rPr>
          <t>Estimate</t>
        </r>
      </text>
    </comment>
    <comment ref="D14" authorId="0" shapeId="0">
      <text>
        <r>
          <rPr>
            <b/>
            <sz val="9"/>
            <color indexed="81"/>
            <rFont val="Tahoma"/>
            <family val="2"/>
          </rPr>
          <t>ICE 2011</t>
        </r>
      </text>
    </comment>
    <comment ref="I14" authorId="0" shapeId="0">
      <text>
        <r>
          <rPr>
            <b/>
            <sz val="9"/>
            <color indexed="81"/>
            <rFont val="Tahoma"/>
            <family val="2"/>
          </rPr>
          <t xml:space="preserve">Weighed packaging
</t>
        </r>
      </text>
    </comment>
    <comment ref="K14" authorId="0" shapeId="0">
      <text>
        <r>
          <rPr>
            <b/>
            <sz val="9"/>
            <color indexed="81"/>
            <rFont val="Tahoma"/>
            <family val="2"/>
          </rPr>
          <t xml:space="preserve">ICE Report 2011
</t>
        </r>
      </text>
    </comment>
    <comment ref="M14" authorId="0" shapeId="0">
      <text>
        <r>
          <rPr>
            <b/>
            <sz val="9"/>
            <color indexed="81"/>
            <rFont val="Tahoma"/>
            <family val="2"/>
          </rPr>
          <t xml:space="preserve">source: ICE report, paperboard. We could not find numbers for cardboard, and figured paperboard would not be too far off.
</t>
        </r>
      </text>
    </comment>
    <comment ref="P14" authorId="0" shapeId="0">
      <text>
        <r>
          <rPr>
            <b/>
            <sz val="9"/>
            <color indexed="81"/>
            <rFont val="Tahoma"/>
            <family val="2"/>
          </rPr>
          <t xml:space="preserve"> Christina's BIL weighing at Dining Services. </t>
        </r>
      </text>
    </comment>
    <comment ref="R14" authorId="0" shapeId="0">
      <text>
        <r>
          <rPr>
            <b/>
            <sz val="9"/>
            <color indexed="81"/>
            <rFont val="Tahoma"/>
            <family val="2"/>
          </rPr>
          <t xml:space="preserve">ICE Report 2011
</t>
        </r>
      </text>
    </comment>
    <comment ref="T14" authorId="0" shapeId="0">
      <text>
        <r>
          <rPr>
            <b/>
            <sz val="9"/>
            <color indexed="81"/>
            <rFont val="Tahoma"/>
            <family val="2"/>
          </rPr>
          <t xml:space="preserve">ICE Report 2011
</t>
        </r>
      </text>
    </comment>
    <comment ref="B15" authorId="0" shapeId="0">
      <text>
        <r>
          <rPr>
            <sz val="9"/>
            <color indexed="81"/>
            <rFont val="Tahoma"/>
            <family val="2"/>
          </rPr>
          <t xml:space="preserve">
Estimate</t>
        </r>
      </text>
    </comment>
    <comment ref="D15" authorId="0" shapeId="0">
      <text>
        <r>
          <rPr>
            <b/>
            <sz val="9"/>
            <color indexed="81"/>
            <rFont val="Tahoma"/>
            <family val="2"/>
          </rPr>
          <t>ICE 2011</t>
        </r>
      </text>
    </comment>
    <comment ref="K15" authorId="0" shapeId="0">
      <text>
        <r>
          <rPr>
            <b/>
            <sz val="9"/>
            <color indexed="81"/>
            <rFont val="Tahoma"/>
            <family val="2"/>
          </rPr>
          <t xml:space="preserve">ICE Report 2011
</t>
        </r>
      </text>
    </comment>
    <comment ref="M15" authorId="0" shapeId="0">
      <text>
        <r>
          <rPr>
            <b/>
            <sz val="9"/>
            <color indexed="81"/>
            <rFont val="Tahoma"/>
            <family val="2"/>
          </rPr>
          <t xml:space="preserve">ICE Report 2011
</t>
        </r>
      </text>
    </comment>
    <comment ref="P15" authorId="0" shapeId="0">
      <text>
        <r>
          <rPr>
            <b/>
            <sz val="9"/>
            <color indexed="81"/>
            <rFont val="Tahoma"/>
            <family val="2"/>
          </rPr>
          <t xml:space="preserve"> Christina's BIL weighing at Dining Services. </t>
        </r>
      </text>
    </comment>
    <comment ref="R15" authorId="0" shapeId="0">
      <text>
        <r>
          <rPr>
            <b/>
            <sz val="9"/>
            <color indexed="81"/>
            <rFont val="Tahoma"/>
            <family val="2"/>
          </rPr>
          <t xml:space="preserve">ICE Report 2011
</t>
        </r>
      </text>
    </comment>
    <comment ref="T15" authorId="0" shapeId="0">
      <text>
        <r>
          <rPr>
            <b/>
            <sz val="9"/>
            <color indexed="81"/>
            <rFont val="Tahoma"/>
            <family val="2"/>
          </rPr>
          <t xml:space="preserve">ICE Report 2011
</t>
        </r>
      </text>
    </comment>
    <comment ref="B16" authorId="0" shapeId="0">
      <text>
        <r>
          <rPr>
            <b/>
            <sz val="9"/>
            <color indexed="81"/>
            <rFont val="Tahoma"/>
            <family val="2"/>
          </rPr>
          <t>Estimate</t>
        </r>
      </text>
    </comment>
    <comment ref="D16" authorId="0" shapeId="0">
      <text>
        <r>
          <rPr>
            <b/>
            <sz val="9"/>
            <color indexed="81"/>
            <rFont val="Tahoma"/>
            <family val="2"/>
          </rPr>
          <t>ICE 2011</t>
        </r>
      </text>
    </comment>
    <comment ref="B22" authorId="0" shapeId="0">
      <text>
        <r>
          <rPr>
            <b/>
            <sz val="9"/>
            <color indexed="81"/>
            <rFont val="Tahoma"/>
            <family val="2"/>
          </rPr>
          <t xml:space="preserve">https://www.freshpreserving.com/
</t>
        </r>
      </text>
    </comment>
    <comment ref="P22" authorId="0" shapeId="0">
      <text>
        <r>
          <rPr>
            <b/>
            <sz val="9"/>
            <color indexed="81"/>
            <rFont val="Tahoma"/>
            <family val="2"/>
          </rPr>
          <t xml:space="preserve">https://lollicupusa.files.wordpress.com/2015/11/2016_lollicupusa_catalog.pdf
pg. 44
</t>
        </r>
      </text>
    </comment>
  </commentList>
</comments>
</file>

<file path=xl/comments4.xml><?xml version="1.0" encoding="utf-8"?>
<comments xmlns="http://schemas.openxmlformats.org/spreadsheetml/2006/main">
  <authors>
    <author>lrg3</author>
  </authors>
  <commentList>
    <comment ref="H4" authorId="0" shapeId="0">
      <text>
        <r>
          <rPr>
            <b/>
            <sz val="9"/>
            <color indexed="81"/>
            <rFont val="Tahoma"/>
            <family val="2"/>
          </rPr>
          <t>lrg3:</t>
        </r>
        <r>
          <rPr>
            <sz val="9"/>
            <color indexed="81"/>
            <rFont val="Tahoma"/>
            <family val="2"/>
          </rPr>
          <t xml:space="preserve">
https://www.google.com/url?q=http://www.lollicupstore.com/faq&amp;sa=D&amp;ust=1479696989846000&amp;usg=AFQjCNFLaCVOKUlChuvFlFruGm4wvdXBi</t>
        </r>
      </text>
    </comment>
    <comment ref="B5" authorId="0" shapeId="0">
      <text>
        <r>
          <rPr>
            <sz val="9"/>
            <color indexed="81"/>
            <rFont val="Tahoma"/>
            <family val="2"/>
          </rPr>
          <t>Using Google Maps and 
http://www.dot.ca.gov/trafficops/trucks/docs/truckmap-d01.pdf</t>
        </r>
      </text>
    </comment>
    <comment ref="H6" authorId="0" shapeId="0">
      <text>
        <r>
          <rPr>
            <b/>
            <sz val="9"/>
            <color indexed="81"/>
            <rFont val="Tahoma"/>
            <family val="2"/>
          </rPr>
          <t>lrg3:</t>
        </r>
        <r>
          <rPr>
            <sz val="9"/>
            <color indexed="81"/>
            <rFont val="Tahoma"/>
            <family val="2"/>
          </rPr>
          <t xml:space="preserve">
i5 to 101
</t>
        </r>
      </text>
    </comment>
    <comment ref="B7" authorId="0" shapeId="0">
      <text>
        <r>
          <rPr>
            <sz val="9"/>
            <color indexed="81"/>
            <rFont val="Tahoma"/>
            <family val="2"/>
          </rPr>
          <t>https://www.google.com/webhp?sourceid=chrome-instant&amp;rlz=1C1PRFE_enUS600US602&amp;ion=1&amp;espv=2&amp;ie=UTF-8#q=pallets%20per%20truckload</t>
        </r>
      </text>
    </comment>
    <comment ref="D7" authorId="0" shapeId="0">
      <text>
        <r>
          <rPr>
            <sz val="9"/>
            <color indexed="81"/>
            <rFont val="Tahoma"/>
            <family val="2"/>
          </rPr>
          <t>Based on trailer capacities 
http://www.chrobinson.com/en/us/-/media/ChRobinson/News-PDF/TruckloadEquipmentGuide.pdf
 and
http://cerasis.com/wp-content/uploads/2015/08/2015TrailerGuide.pdf</t>
        </r>
      </text>
    </comment>
    <comment ref="H7" authorId="0" shapeId="0">
      <text>
        <r>
          <rPr>
            <b/>
            <sz val="9"/>
            <color indexed="81"/>
            <rFont val="Tahoma"/>
            <family val="2"/>
          </rPr>
          <t>lrg3:</t>
        </r>
        <r>
          <rPr>
            <sz val="9"/>
            <color indexed="81"/>
            <rFont val="Tahoma"/>
            <family val="2"/>
          </rPr>
          <t xml:space="preserve">
http://yrc.com/trailer-dimensions/</t>
        </r>
      </text>
    </comment>
    <comment ref="N7" authorId="0" shapeId="0">
      <text>
        <r>
          <rPr>
            <b/>
            <sz val="9"/>
            <color indexed="81"/>
            <rFont val="Tahoma"/>
            <family val="2"/>
          </rPr>
          <t>lrg3:</t>
        </r>
        <r>
          <rPr>
            <sz val="9"/>
            <color indexed="81"/>
            <rFont val="Tahoma"/>
            <family val="2"/>
          </rPr>
          <t xml:space="preserve">
Based on a 40 foot two-axle semitrailer.
</t>
        </r>
      </text>
    </comment>
    <comment ref="B8" authorId="0" shapeId="0">
      <text>
        <r>
          <rPr>
            <sz val="9"/>
            <color indexed="81"/>
            <rFont val="Tahoma"/>
            <family val="2"/>
          </rPr>
          <t>http://www.pressurecooker-outlet.com/Bulk-Wholesale-Ball-Assorted-Canning-Jars.htm</t>
        </r>
      </text>
    </comment>
    <comment ref="M8" authorId="0" shapeId="0">
      <text>
        <r>
          <rPr>
            <b/>
            <sz val="9"/>
            <color indexed="81"/>
            <rFont val="Tahoma"/>
            <family val="2"/>
          </rPr>
          <t>lrg3:</t>
        </r>
        <r>
          <rPr>
            <sz val="9"/>
            <color indexed="81"/>
            <rFont val="Tahoma"/>
            <family val="2"/>
          </rPr>
          <t xml:space="preserve">
https://karatpaperandplastic.files.wordpress.com/2016/04/karatearth_specsheets_04-14-16-hotcups_bb.pdf
for paper cups 18 cases/pallet each case with 1000 cups
 -Henry Panti</t>
        </r>
      </text>
    </comment>
    <comment ref="N8" authorId="0" shapeId="0">
      <text>
        <r>
          <rPr>
            <b/>
            <sz val="9"/>
            <color indexed="81"/>
            <rFont val="Tahoma"/>
            <family val="2"/>
          </rPr>
          <t>lrg3:</t>
        </r>
        <r>
          <rPr>
            <sz val="9"/>
            <color indexed="81"/>
            <rFont val="Tahoma"/>
            <family val="2"/>
          </rPr>
          <t xml:space="preserve">
http://convention.issa.com/show10/Data/EC/Event/Exhibitors/84/brochure1.pdf
 -Michael Lyons</t>
        </r>
      </text>
    </comment>
    <comment ref="N9" authorId="0" shapeId="0">
      <text>
        <r>
          <rPr>
            <b/>
            <sz val="9"/>
            <color indexed="81"/>
            <rFont val="Tahoma"/>
            <family val="2"/>
          </rPr>
          <t>lrg3:</t>
        </r>
        <r>
          <rPr>
            <sz val="9"/>
            <color indexed="81"/>
            <rFont val="Tahoma"/>
            <family val="2"/>
          </rPr>
          <t xml:space="preserve">
http://convention.issa.com/show10/Data/EC/Event/Exhibitors/84/brochure1.pdf
 -Michael Lyons</t>
        </r>
      </text>
    </comment>
    <comment ref="B12" authorId="0" shapeId="0">
      <text>
        <r>
          <rPr>
            <sz val="9"/>
            <color indexed="81"/>
            <rFont val="Tahoma"/>
            <family val="2"/>
          </rPr>
          <t>cta.ornl.gov/vtmarketreport/pdf/chapter3_heavy_trucks.pdf</t>
        </r>
      </text>
    </comment>
    <comment ref="H12" authorId="0" shapeId="0">
      <text>
        <r>
          <rPr>
            <b/>
            <sz val="9"/>
            <color indexed="81"/>
            <rFont val="Tahoma"/>
            <family val="2"/>
          </rPr>
          <t>lrg3:</t>
        </r>
        <r>
          <rPr>
            <sz val="9"/>
            <color indexed="81"/>
            <rFont val="Tahoma"/>
            <family val="2"/>
          </rPr>
          <t xml:space="preserve">
cta.ornl.gov/vtmarketreport/pdf/chapter3_heavy_trucks.pdf
</t>
        </r>
      </text>
    </comment>
    <comment ref="N12" authorId="0" shapeId="0">
      <text>
        <r>
          <rPr>
            <b/>
            <sz val="9"/>
            <color indexed="81"/>
            <rFont val="Tahoma"/>
            <family val="2"/>
          </rPr>
          <t>lrg3:</t>
        </r>
        <r>
          <rPr>
            <sz val="9"/>
            <color indexed="81"/>
            <rFont val="Tahoma"/>
            <family val="2"/>
          </rPr>
          <t xml:space="preserve">
cta.ornl.gov/vtmarketreport/pdf/chapter3_heavy_trucks.pdf
</t>
        </r>
      </text>
    </comment>
    <comment ref="D13" authorId="0" shapeId="0">
      <text>
        <r>
          <rPr>
            <b/>
            <sz val="9"/>
            <color indexed="81"/>
            <rFont val="Tahoma"/>
            <family val="2"/>
          </rPr>
          <t>lrg3:</t>
        </r>
        <r>
          <rPr>
            <sz val="9"/>
            <color indexed="81"/>
            <rFont val="Tahoma"/>
            <family val="2"/>
          </rPr>
          <t xml:space="preserve">
https://www.extension.iastate.edu/agdm/wholefarm/pdf/c6-87.pdf
</t>
        </r>
      </text>
    </comment>
    <comment ref="N13" authorId="0" shapeId="0">
      <text>
        <r>
          <rPr>
            <b/>
            <sz val="9"/>
            <color indexed="81"/>
            <rFont val="Tahoma"/>
            <family val="2"/>
          </rPr>
          <t>lrg3:</t>
        </r>
        <r>
          <rPr>
            <sz val="9"/>
            <color indexed="81"/>
            <rFont val="Tahoma"/>
            <family val="2"/>
          </rPr>
          <t xml:space="preserve">
https://www.extension.iastate.edu/agdm/wholefarm/pdf/c6-87.pdf
</t>
        </r>
      </text>
    </comment>
    <comment ref="B14" authorId="0" shapeId="0">
      <text>
        <r>
          <rPr>
            <sz val="9"/>
            <color indexed="81"/>
            <rFont val="Tahoma"/>
            <family val="2"/>
          </rPr>
          <t xml:space="preserve">http://www.eia.gov/tools/faqs/faq.cfm?id=307&amp;t=11
</t>
        </r>
      </text>
    </comment>
    <comment ref="D14" authorId="0" shapeId="0">
      <text>
        <r>
          <rPr>
            <b/>
            <sz val="9"/>
            <color indexed="81"/>
            <rFont val="Tahoma"/>
            <family val="2"/>
          </rPr>
          <t>lrg3:</t>
        </r>
        <r>
          <rPr>
            <sz val="9"/>
            <color indexed="81"/>
            <rFont val="Tahoma"/>
            <family val="2"/>
          </rPr>
          <t xml:space="preserve">
http://www.eia.gov/tools/faqs/faq.cfm?id=307&amp;t=11
</t>
        </r>
      </text>
    </comment>
    <comment ref="H14" authorId="0" shapeId="0">
      <text>
        <r>
          <rPr>
            <b/>
            <sz val="9"/>
            <color indexed="81"/>
            <rFont val="Tahoma"/>
            <family val="2"/>
          </rPr>
          <t>lrg3:</t>
        </r>
        <r>
          <rPr>
            <sz val="9"/>
            <color indexed="81"/>
            <rFont val="Tahoma"/>
            <family val="2"/>
          </rPr>
          <t xml:space="preserve">
http://www.eia.gov/tools/faqs/faq.cfm?id=307&amp;t=11
</t>
        </r>
      </text>
    </comment>
    <comment ref="N14" authorId="0" shapeId="0">
      <text>
        <r>
          <rPr>
            <b/>
            <sz val="9"/>
            <color indexed="81"/>
            <rFont val="Tahoma"/>
            <family val="2"/>
          </rPr>
          <t>lrg3:</t>
        </r>
        <r>
          <rPr>
            <sz val="9"/>
            <color indexed="81"/>
            <rFont val="Tahoma"/>
            <family val="2"/>
          </rPr>
          <t xml:space="preserve">
http://www.eia.gov/tools/faqs/faq.cfm?id=307&amp;t=11
</t>
        </r>
      </text>
    </comment>
  </commentList>
</comments>
</file>

<file path=xl/comments5.xml><?xml version="1.0" encoding="utf-8"?>
<comments xmlns="http://schemas.openxmlformats.org/spreadsheetml/2006/main">
  <authors>
    <author>lrg3</author>
  </authors>
  <commentList>
    <comment ref="H6" authorId="0" shapeId="0">
      <text>
        <r>
          <rPr>
            <b/>
            <sz val="9"/>
            <color indexed="81"/>
            <rFont val="Tahoma"/>
            <family val="2"/>
          </rPr>
          <t>lrg3:</t>
        </r>
        <r>
          <rPr>
            <sz val="9"/>
            <color indexed="81"/>
            <rFont val="Tahoma"/>
            <family val="2"/>
          </rPr>
          <t xml:space="preserve">
www.hwma.net/sites/default/files/HWMAAddenda111314.pdf
 -Caroline Stoddard</t>
        </r>
      </text>
    </comment>
    <comment ref="A8" authorId="0" shapeId="0">
      <text>
        <r>
          <rPr>
            <b/>
            <sz val="9"/>
            <color indexed="81"/>
            <rFont val="Tahoma"/>
            <family val="2"/>
          </rPr>
          <t>lrg3:</t>
        </r>
        <r>
          <rPr>
            <sz val="9"/>
            <color indexed="81"/>
            <rFont val="Tahoma"/>
            <family val="2"/>
          </rPr>
          <t xml:space="preserve">
Calculated based off distances entered in F19+ 
</t>
        </r>
      </text>
    </comment>
    <comment ref="D9" authorId="0" shapeId="0">
      <text>
        <r>
          <rPr>
            <b/>
            <sz val="9"/>
            <color indexed="81"/>
            <rFont val="Tahoma"/>
            <family val="2"/>
          </rPr>
          <t>lrg3:</t>
        </r>
        <r>
          <rPr>
            <sz val="9"/>
            <color indexed="81"/>
            <rFont val="Tahoma"/>
            <family val="2"/>
          </rPr>
          <t xml:space="preserve">
http://www.cert.ucr.edu/events/pems2014/liveagenda/25sandhu.pdf
gave us a number of between 2-3 mpg, we chose 3 mpg, and then converted it to how many km per gallon</t>
        </r>
      </text>
    </comment>
    <comment ref="F9" authorId="0" shapeId="0">
      <text>
        <r>
          <rPr>
            <b/>
            <sz val="9"/>
            <color indexed="81"/>
            <rFont val="Tahoma"/>
            <family val="2"/>
          </rPr>
          <t>lrg3:</t>
        </r>
        <r>
          <rPr>
            <sz val="9"/>
            <color indexed="81"/>
            <rFont val="Tahoma"/>
            <family val="2"/>
          </rPr>
          <t xml:space="preserve">
http://www.cert.ucr.edu/events/pems2014/liveagenda/25sandhu.pdf
gave us a number of between 2-3 mpg, we chose 3 mpg, and then converted it to how many km per gallon
</t>
        </r>
      </text>
    </comment>
    <comment ref="H9" authorId="0" shapeId="0">
      <text>
        <r>
          <rPr>
            <b/>
            <sz val="9"/>
            <color indexed="81"/>
            <rFont val="Tahoma"/>
            <family val="2"/>
          </rPr>
          <t>lrg3:</t>
        </r>
        <r>
          <rPr>
            <sz val="9"/>
            <color indexed="81"/>
            <rFont val="Tahoma"/>
            <family val="2"/>
          </rPr>
          <t xml:space="preserve">
http://www.cert.ucr.edu/events/pems2014/liveagenda/25sandhu.pdf
gave us a number of between 2-3 mpg, we chose 3 mpg, and then converted it to how many km per gallon
</t>
        </r>
      </text>
    </comment>
    <comment ref="B10" authorId="0" shapeId="0">
      <text>
        <r>
          <rPr>
            <b/>
            <sz val="9"/>
            <color indexed="81"/>
            <rFont val="Tahoma"/>
            <family val="2"/>
          </rPr>
          <t>lrg3:</t>
        </r>
        <r>
          <rPr>
            <sz val="9"/>
            <color indexed="81"/>
            <rFont val="Tahoma"/>
            <family val="2"/>
          </rPr>
          <t xml:space="preserve">
http://www.eia.gov/tools/faqs/faq.cfm?id=307&amp;t=11
</t>
        </r>
      </text>
    </comment>
    <comment ref="D10" authorId="0" shapeId="0">
      <text>
        <r>
          <rPr>
            <b/>
            <sz val="9"/>
            <color indexed="81"/>
            <rFont val="Tahoma"/>
            <family val="2"/>
          </rPr>
          <t>lrg3:</t>
        </r>
        <r>
          <rPr>
            <sz val="9"/>
            <color indexed="81"/>
            <rFont val="Tahoma"/>
            <family val="2"/>
          </rPr>
          <t xml:space="preserve">
http://www.eia.gov/tools/faqs/faq.cfm?id=307&amp;t=11
</t>
        </r>
      </text>
    </comment>
    <comment ref="F10" authorId="0" shapeId="0">
      <text>
        <r>
          <rPr>
            <b/>
            <sz val="9"/>
            <color indexed="81"/>
            <rFont val="Tahoma"/>
            <family val="2"/>
          </rPr>
          <t>lrg3:</t>
        </r>
        <r>
          <rPr>
            <sz val="9"/>
            <color indexed="81"/>
            <rFont val="Tahoma"/>
            <family val="2"/>
          </rPr>
          <t xml:space="preserve">
http://www.eia.gov/tools/faqs/faq.cfm?id=307&amp;t=11
</t>
        </r>
      </text>
    </comment>
    <comment ref="H10" authorId="0" shapeId="0">
      <text>
        <r>
          <rPr>
            <b/>
            <sz val="9"/>
            <color indexed="81"/>
            <rFont val="Tahoma"/>
            <family val="2"/>
          </rPr>
          <t>lrg3:</t>
        </r>
        <r>
          <rPr>
            <sz val="9"/>
            <color indexed="81"/>
            <rFont val="Tahoma"/>
            <family val="2"/>
          </rPr>
          <t xml:space="preserve">
http://www.eia.gov/tools/faqs/faq.cfm?id=307&amp;t=11
</t>
        </r>
      </text>
    </comment>
    <comment ref="F11" authorId="0" shapeId="0">
      <text>
        <r>
          <rPr>
            <b/>
            <sz val="9"/>
            <color indexed="81"/>
            <rFont val="Tahoma"/>
            <family val="2"/>
          </rPr>
          <t>lrg3:</t>
        </r>
        <r>
          <rPr>
            <sz val="9"/>
            <color indexed="81"/>
            <rFont val="Tahoma"/>
            <family val="2"/>
          </rPr>
          <t xml:space="preserve">
source: https://www.extension.iastate.edu/agdm/wholefarm/pdf/c6-87.pdf</t>
        </r>
      </text>
    </comment>
    <comment ref="H11" authorId="0" shapeId="0">
      <text>
        <r>
          <rPr>
            <b/>
            <sz val="9"/>
            <color indexed="81"/>
            <rFont val="Tahoma"/>
            <family val="2"/>
          </rPr>
          <t>lrg3:</t>
        </r>
        <r>
          <rPr>
            <sz val="9"/>
            <color indexed="81"/>
            <rFont val="Tahoma"/>
            <family val="2"/>
          </rPr>
          <t xml:space="preserve">
http://www.eia.gov/tools/faqs/faq.cfm?id=307&amp;t=11
</t>
        </r>
      </text>
    </comment>
    <comment ref="A19" authorId="0" shapeId="0">
      <text>
        <r>
          <rPr>
            <b/>
            <sz val="9"/>
            <color indexed="81"/>
            <rFont val="Tahoma"/>
            <family val="2"/>
          </rPr>
          <t>lrg3:</t>
        </r>
        <r>
          <rPr>
            <sz val="9"/>
            <color indexed="81"/>
            <rFont val="Tahoma"/>
            <family val="2"/>
          </rPr>
          <t xml:space="preserve">
https://humboldtgov.org/DocumentCenter/View/4203
</t>
        </r>
      </text>
    </comment>
    <comment ref="D19" authorId="0" shapeId="0">
      <text>
        <r>
          <rPr>
            <b/>
            <sz val="9"/>
            <color indexed="81"/>
            <rFont val="Tahoma"/>
            <family val="2"/>
          </rPr>
          <t>lrg3:</t>
        </r>
        <r>
          <rPr>
            <sz val="9"/>
            <color indexed="81"/>
            <rFont val="Tahoma"/>
            <family val="2"/>
          </rPr>
          <t xml:space="preserve">
Just a guess based on amount of glass (guessed in the dark) sent to these landfills
 -Christina O'Neill</t>
        </r>
      </text>
    </comment>
    <comment ref="A20" authorId="0" shapeId="0">
      <text>
        <r>
          <rPr>
            <b/>
            <sz val="9"/>
            <color indexed="81"/>
            <rFont val="Tahoma"/>
            <family val="2"/>
          </rPr>
          <t>lrg3:</t>
        </r>
        <r>
          <rPr>
            <sz val="9"/>
            <color indexed="81"/>
            <rFont val="Tahoma"/>
            <family val="2"/>
          </rPr>
          <t xml:space="preserve">
https://humboldtgov.org/DocumentCenter/View/4203
</t>
        </r>
      </text>
    </comment>
    <comment ref="A23" authorId="0" shapeId="0">
      <text>
        <r>
          <rPr>
            <b/>
            <sz val="9"/>
            <color indexed="81"/>
            <rFont val="Tahoma"/>
            <family val="2"/>
          </rPr>
          <t>lrg3:</t>
        </r>
        <r>
          <rPr>
            <sz val="9"/>
            <color indexed="81"/>
            <rFont val="Tahoma"/>
            <family val="2"/>
          </rPr>
          <t xml:space="preserve">
http://www.northcoastjournal.com/humboldt/the-recyclable-journey/Content?oid=2166785
Says most glass is sent here to be ground up and used in dental grit, reflective striping, etc.
 -Christina O'Neill</t>
        </r>
      </text>
    </comment>
    <comment ref="K28" authorId="0" shapeId="0">
      <text>
        <r>
          <rPr>
            <b/>
            <sz val="9"/>
            <color indexed="81"/>
            <rFont val="Tahoma"/>
            <family val="2"/>
          </rPr>
          <t>lrg3:</t>
        </r>
        <r>
          <rPr>
            <sz val="9"/>
            <color indexed="81"/>
            <rFont val="Tahoma"/>
            <family val="2"/>
          </rPr>
          <t xml:space="preserve">
http://www.eia.gov/tools/faqs/faq.cfm?id=307&amp;t=11
</t>
        </r>
      </text>
    </comment>
    <comment ref="A29" authorId="0" shapeId="0">
      <text>
        <r>
          <rPr>
            <b/>
            <sz val="9"/>
            <color indexed="81"/>
            <rFont val="Tahoma"/>
            <family val="2"/>
          </rPr>
          <t>lrg3:</t>
        </r>
        <r>
          <rPr>
            <sz val="9"/>
            <color indexed="81"/>
            <rFont val="Tahoma"/>
            <family val="2"/>
          </rPr>
          <t xml:space="preserve">
https://humboldtgov.org/DocumentCenter/View/4203
</t>
        </r>
      </text>
    </comment>
    <comment ref="F29" authorId="0" shapeId="0">
      <text>
        <r>
          <rPr>
            <b/>
            <sz val="9"/>
            <color indexed="81"/>
            <rFont val="Tahoma"/>
            <family val="2"/>
          </rPr>
          <t>lrg3:</t>
        </r>
        <r>
          <rPr>
            <sz val="9"/>
            <color indexed="81"/>
            <rFont val="Tahoma"/>
            <family val="2"/>
          </rPr>
          <t xml:space="preserve">
http://truckrouter.com/
used to find distances</t>
        </r>
      </text>
    </comment>
    <comment ref="A30" authorId="0" shapeId="0">
      <text>
        <r>
          <rPr>
            <b/>
            <sz val="9"/>
            <color indexed="81"/>
            <rFont val="Tahoma"/>
            <family val="2"/>
          </rPr>
          <t>lrg3:</t>
        </r>
        <r>
          <rPr>
            <sz val="9"/>
            <color indexed="81"/>
            <rFont val="Tahoma"/>
            <family val="2"/>
          </rPr>
          <t xml:space="preserve">
https://humboldtgov.org/DocumentCenter/View/4203
</t>
        </r>
      </text>
    </comment>
    <comment ref="A35" authorId="0" shapeId="0">
      <text>
        <r>
          <rPr>
            <b/>
            <sz val="9"/>
            <color indexed="81"/>
            <rFont val="Tahoma"/>
            <family val="2"/>
          </rPr>
          <t>lrg3:</t>
        </r>
        <r>
          <rPr>
            <sz val="9"/>
            <color indexed="81"/>
            <rFont val="Tahoma"/>
            <family val="2"/>
          </rPr>
          <t xml:space="preserve">
https://humboldtgov.org/DocumentCenter/View/4203
</t>
        </r>
      </text>
    </comment>
  </commentList>
</comments>
</file>

<file path=xl/comments6.xml><?xml version="1.0" encoding="utf-8"?>
<comments xmlns="http://schemas.openxmlformats.org/spreadsheetml/2006/main">
  <authors>
    <author/>
  </authors>
  <commentList>
    <comment ref="E4" authorId="0" shapeId="0">
      <text>
        <r>
          <rPr>
            <sz val="10"/>
            <color rgb="FF000000"/>
            <rFont val="Arial"/>
            <family val="2"/>
          </rPr>
          <t>http://www.volker-quaschning.de/datserv/CO2-spez/index_e.php
	-Rebeca Griner</t>
        </r>
      </text>
    </comment>
    <comment ref="E5" authorId="0" shapeId="0">
      <text>
        <r>
          <rPr>
            <sz val="10"/>
            <color rgb="FF000000"/>
            <rFont val="Arial"/>
            <family val="2"/>
          </rPr>
          <t>https://www.eia.gov/tools/faqs/faq.cfm?id=74&amp;t=11
	-Rebeca Griner</t>
        </r>
      </text>
    </comment>
    <comment ref="E6" authorId="0" shapeId="0">
      <text>
        <r>
          <rPr>
            <sz val="10"/>
            <color rgb="FF000000"/>
            <rFont val="Arial"/>
            <family val="2"/>
          </rPr>
          <t>https://en.wikipedia.org/wiki/Life-cycle_greenhouse-gas_emissions_of_energy_sources
	-Rebeca Griner</t>
        </r>
      </text>
    </comment>
    <comment ref="E7" authorId="0" shapeId="0">
      <text>
        <r>
          <rPr>
            <sz val="10"/>
            <color rgb="FF000000"/>
            <rFont val="Arial"/>
            <family val="2"/>
          </rPr>
          <t>https://en.wikipedia.org/wiki/Life-cycle_greenhouse-gas_emissions_of_energy_sources
	-Rebeca Griner</t>
        </r>
      </text>
    </comment>
    <comment ref="E8" authorId="0" shapeId="0">
      <text>
        <r>
          <rPr>
            <sz val="10"/>
            <color rgb="FF000000"/>
            <rFont val="Arial"/>
            <family val="2"/>
          </rPr>
          <t>https://en.wikipedia.org/wiki/Life-cycle_greenhouse-gas_emissions_of_energy_sources
	-Rebeca Griner</t>
        </r>
      </text>
    </comment>
    <comment ref="E9" authorId="0" shapeId="0">
      <text>
        <r>
          <rPr>
            <sz val="10"/>
            <color rgb="FF000000"/>
            <rFont val="Arial"/>
            <family val="2"/>
          </rPr>
          <t>http://www.volker-quaschning.de/datserv/CO2-spez/index_e.php
	-Rebeca Griner</t>
        </r>
      </text>
    </comment>
    <comment ref="E10" authorId="0" shapeId="0">
      <text>
        <r>
          <rPr>
            <sz val="10"/>
            <color rgb="FF000000"/>
            <rFont val="Arial"/>
            <family val="2"/>
          </rPr>
          <t>https://en.wikipedia.org/wiki/Life-cycle_greenhouse-gas_emissions_of_energy_sources
	-Rebeca Griner</t>
        </r>
      </text>
    </comment>
    <comment ref="E11" authorId="0" shapeId="0">
      <text>
        <r>
          <rPr>
            <sz val="10"/>
            <color rgb="FF000000"/>
            <rFont val="Arial"/>
            <family val="2"/>
          </rPr>
          <t>https://en.wikipedia.org/wiki/Life-cycle_greenhouse-gas_emissions_of_energy_sources
	-Rebeca Griner</t>
        </r>
      </text>
    </comment>
    <comment ref="E12" authorId="0" shapeId="0">
      <text>
        <r>
          <rPr>
            <sz val="10"/>
            <color rgb="FF000000"/>
            <rFont val="Arial"/>
            <family val="2"/>
          </rPr>
          <t>https://en.wikipedia.org/wiki/Life-cycle_greenhouse-gas_emissions_of_energy_sources
	-Rebeca Griner</t>
        </r>
      </text>
    </comment>
    <comment ref="H15" authorId="0" shapeId="0">
      <text>
        <r>
          <rPr>
            <sz val="10"/>
            <color rgb="FF000000"/>
            <rFont val="Arial"/>
            <family val="2"/>
          </rPr>
          <t>http://www.energy.ca.gov/pcl/labels/2014_labels/all_labels/Southern_California_Edison_(SCE).pdf
	-Alfonso Herrera</t>
        </r>
      </text>
    </comment>
  </commentList>
</comments>
</file>

<file path=xl/comments7.xml><?xml version="1.0" encoding="utf-8"?>
<comments xmlns="http://schemas.openxmlformats.org/spreadsheetml/2006/main">
  <authors>
    <author/>
  </authors>
  <commentList>
    <comment ref="B3" authorId="0" shapeId="0">
      <text>
        <r>
          <rPr>
            <sz val="10"/>
            <color rgb="FF000000"/>
            <rFont val="Arial"/>
            <family val="2"/>
          </rPr>
          <t>http://www.energy.ca.gov/almanac/electricity_data/total_system_power.html</t>
        </r>
      </text>
    </comment>
    <comment ref="D3" authorId="0" shapeId="0">
      <text>
        <r>
          <rPr>
            <sz val="10"/>
            <color rgb="FF000000"/>
            <rFont val="Arial"/>
            <family val="2"/>
          </rPr>
          <t>http://energymap-scu.org/energy-in-china-spotlight/chinas-electricity-sector/</t>
        </r>
      </text>
    </comment>
    <comment ref="E3" authorId="0" shapeId="0">
      <text>
        <r>
          <rPr>
            <sz val="10"/>
            <color rgb="FF000000"/>
            <rFont val="Arial"/>
            <family val="2"/>
          </rPr>
          <t>www.energy.gov/sites/.../IN_Energy%20Sector%20Risk%20Profile.pdf</t>
        </r>
      </text>
    </comment>
    <comment ref="F3" authorId="0" shapeId="0">
      <text>
        <r>
          <rPr>
            <sz val="10"/>
            <color rgb="FF000000"/>
            <rFont val="Arial"/>
            <family val="2"/>
          </rPr>
          <t>https://www.eia.gov/beta/international/analysis.cfm?iso=KOR</t>
        </r>
      </text>
    </comment>
    <comment ref="B4" authorId="0" shapeId="0">
      <text>
        <r>
          <rPr>
            <sz val="10"/>
            <color rgb="FF000000"/>
            <rFont val="Arial"/>
            <family val="2"/>
          </rPr>
          <t>http://www.energy.ca.gov/almanac/electricity_data/total_system_power.html</t>
        </r>
      </text>
    </comment>
    <comment ref="B5" authorId="0" shapeId="0">
      <text>
        <r>
          <rPr>
            <sz val="10"/>
            <color rgb="FF000000"/>
            <rFont val="Arial"/>
            <family val="2"/>
          </rPr>
          <t>http://www.energy.ca.gov/almanac/electricity_data/total_system_power.html</t>
        </r>
      </text>
    </comment>
    <comment ref="B6" authorId="0" shapeId="0">
      <text>
        <r>
          <rPr>
            <sz val="10"/>
            <color rgb="FF000000"/>
            <rFont val="Arial"/>
            <family val="2"/>
          </rPr>
          <t>http://www.energy.ca.gov/almanac/electricity_data/total_system_power.html</t>
        </r>
      </text>
    </comment>
    <comment ref="B7" authorId="0" shapeId="0">
      <text>
        <r>
          <rPr>
            <sz val="10"/>
            <color rgb="FF000000"/>
            <rFont val="Arial"/>
            <family val="2"/>
          </rPr>
          <t>http://www.energy.ca.gov/almanac/electricity_data/total_system_power.html</t>
        </r>
      </text>
    </comment>
    <comment ref="B8" authorId="0" shapeId="0">
      <text>
        <r>
          <rPr>
            <sz val="10"/>
            <color rgb="FF000000"/>
            <rFont val="Arial"/>
            <family val="2"/>
          </rPr>
          <t>http://www.energy.ca.gov/almanac/electricity_data/total_system_power.html</t>
        </r>
      </text>
    </comment>
    <comment ref="B9" authorId="0" shapeId="0">
      <text>
        <r>
          <rPr>
            <sz val="10"/>
            <color rgb="FF000000"/>
            <rFont val="Arial"/>
            <family val="2"/>
          </rPr>
          <t>http://www.energy.ca.gov/almanac/electricity_data/total_system_power.html</t>
        </r>
      </text>
    </comment>
    <comment ref="B10" authorId="0" shapeId="0">
      <text>
        <r>
          <rPr>
            <sz val="10"/>
            <color rgb="FF000000"/>
            <rFont val="Arial"/>
            <family val="2"/>
          </rPr>
          <t>http://www.energy.ca.gov/almanac/electricity_data/total_system_power.html</t>
        </r>
      </text>
    </comment>
    <comment ref="B11" authorId="0" shapeId="0">
      <text>
        <r>
          <rPr>
            <sz val="10"/>
            <color rgb="FF000000"/>
            <rFont val="Arial"/>
            <family val="2"/>
          </rPr>
          <t>http://www.energy.ca.gov/almanac/electricity_data/total_system_power.html</t>
        </r>
      </text>
    </comment>
    <comment ref="B12" authorId="0" shapeId="0">
      <text>
        <r>
          <rPr>
            <sz val="10"/>
            <color rgb="FF000000"/>
            <rFont val="Arial"/>
            <family val="2"/>
          </rPr>
          <t>http://www.energy.ca.gov/almanac/electricity_data/total_system_power.html</t>
        </r>
      </text>
    </comment>
  </commentList>
</comments>
</file>

<file path=xl/comments8.xml><?xml version="1.0" encoding="utf-8"?>
<comments xmlns="http://schemas.openxmlformats.org/spreadsheetml/2006/main">
  <authors>
    <author/>
  </authors>
  <commentList>
    <comment ref="B3" authorId="0" shapeId="0">
      <text>
        <r>
          <rPr>
            <sz val="10"/>
            <color rgb="FF000000"/>
            <rFont val="Arial"/>
            <family val="2"/>
          </rPr>
          <t xml:space="preserve">https://www.energystar.gov/ia/business/industry/Glass-Guide.pdf
</t>
        </r>
      </text>
    </comment>
    <comment ref="D3" authorId="0" shapeId="0">
      <text>
        <r>
          <rPr>
            <sz val="10"/>
            <color rgb="FF000000"/>
            <rFont val="Arial"/>
            <family val="2"/>
          </rPr>
          <t xml:space="preserve">source: http://sustainability.tufts.edu/wp-content/uploads/Comparativelifecyclecosts.pdf
*I have emailed the company to receive company specific energy specifications and am awaiting a reply.
</t>
        </r>
      </text>
    </comment>
    <comment ref="F3" authorId="0" shapeId="0">
      <text>
        <r>
          <rPr>
            <sz val="10"/>
            <color rgb="FF000000"/>
            <rFont val="Arial"/>
            <family val="2"/>
          </rPr>
          <t>http://www.natureworksllc.com/The-Ingeo-Journey/Eco-Profile-and-LCA/Eco-Profile
	-Caroline Stoddard</t>
        </r>
      </text>
    </comment>
    <comment ref="B4" authorId="0" shapeId="0">
      <text>
        <r>
          <rPr>
            <sz val="10"/>
            <color rgb="FF000000"/>
            <rFont val="Arial"/>
            <family val="2"/>
          </rPr>
          <t xml:space="preserve">https://www.energystar.gov/ia/business/industry/Glass-Guide.pdf
</t>
        </r>
      </text>
    </comment>
    <comment ref="B5" authorId="0" shapeId="0">
      <text>
        <r>
          <rPr>
            <sz val="10"/>
            <color rgb="FF000000"/>
            <rFont val="Arial"/>
            <family val="2"/>
          </rPr>
          <t>We need the packaging of mason jars. What was here before was a part of the production process not packaging.
	-Skyler Hawkins</t>
        </r>
      </text>
    </comment>
    <comment ref="F5" authorId="0" shapeId="0">
      <text>
        <r>
          <rPr>
            <sz val="10"/>
            <color rgb="FF000000"/>
            <rFont val="Arial"/>
            <family val="2"/>
          </rPr>
          <t>http://www.natureworksllc.com/The-Ingeo-Journey/Eco-Profile-and-LCA/Eco-Profile
	-Michael Lyons</t>
        </r>
      </text>
    </comment>
    <comment ref="B17" authorId="0" shapeId="0">
      <text>
        <r>
          <rPr>
            <sz val="10"/>
            <color rgb="FF000000"/>
            <rFont val="Arial"/>
            <family val="2"/>
          </rPr>
          <t xml:space="preserve">https://www.energystar.gov/ia/business/industry/Glass-Guide.pdf
</t>
        </r>
      </text>
    </comment>
    <comment ref="D17" authorId="0" shapeId="0">
      <text>
        <r>
          <rPr>
            <sz val="10"/>
            <color rgb="FF000000"/>
            <rFont val="Arial"/>
            <family val="2"/>
          </rPr>
          <t xml:space="preserve">source: http://sustainability.tufts.edu/wp-content/uploads/Comparativelifecyclecosts.pdf
*I have emailed the company to receive company specific energy specifications and am awaiting a reply.
</t>
        </r>
      </text>
    </comment>
    <comment ref="F17" authorId="0" shapeId="0">
      <text>
        <r>
          <rPr>
            <sz val="10"/>
            <color rgb="FF000000"/>
            <rFont val="Arial"/>
            <family val="2"/>
          </rPr>
          <t>http://www.natureworksllc.com/The-Ingeo-Journey/Eco-Profile-and-LCA/Eco-Profile
	-Caroline Stoddard</t>
        </r>
      </text>
    </comment>
    <comment ref="B18" authorId="0" shapeId="0">
      <text>
        <r>
          <rPr>
            <sz val="10"/>
            <color rgb="FF000000"/>
            <rFont val="Arial"/>
            <family val="2"/>
          </rPr>
          <t xml:space="preserve">https://www.energystar.gov/ia/business/industry/Glass-Guide.pdf
</t>
        </r>
      </text>
    </comment>
    <comment ref="F19" authorId="0" shapeId="0">
      <text>
        <r>
          <rPr>
            <sz val="10"/>
            <color rgb="FF000000"/>
            <rFont val="Arial"/>
            <family val="2"/>
          </rPr>
          <t>http://www.natureworksllc.com/The-Ingeo-Journey/Eco-Profile-and-LCA/Eco-Profile
	-Michael Lyons</t>
        </r>
      </text>
    </comment>
  </commentList>
</comments>
</file>

<file path=xl/comments9.xml><?xml version="1.0" encoding="utf-8"?>
<comments xmlns="http://schemas.openxmlformats.org/spreadsheetml/2006/main">
  <authors>
    <author/>
  </authors>
  <commentList>
    <comment ref="C2" authorId="0" shapeId="0">
      <text>
        <r>
          <rPr>
            <sz val="10"/>
            <color rgb="FF000000"/>
            <rFont val="Arial"/>
            <family val="2"/>
          </rPr>
          <t>weight is for a cubic yard and it is in pounds
-Jar Heads</t>
        </r>
      </text>
    </comment>
    <comment ref="D3" authorId="0" shapeId="0">
      <text>
        <r>
          <rPr>
            <sz val="10"/>
            <color rgb="FF000000"/>
            <rFont val="Arial"/>
            <family val="2"/>
          </rPr>
          <t>theres a lowes about 10 miles from their shop that sells wholesale sand</t>
        </r>
      </text>
    </comment>
    <comment ref="B13" authorId="0" shapeId="0">
      <text>
        <r>
          <rPr>
            <sz val="10"/>
            <color rgb="FF000000"/>
            <rFont val="Arial"/>
            <family val="2"/>
          </rPr>
          <t>https://lollicupusa.files.wordpress.com/2015/11/2016_lollicupusa_catalog.pdf
pg 44
Ingeo is a brand of PLA
	-Kendra Wong</t>
        </r>
      </text>
    </comment>
    <comment ref="C13" authorId="0" shapeId="0">
      <text>
        <r>
          <rPr>
            <sz val="10"/>
            <color rgb="FF000000"/>
            <rFont val="Arial"/>
            <family val="2"/>
          </rPr>
          <t>Each cup weighs .014 kg
http://www.natureworksllc.com/The-Ingeo-Journey/Eco-Profile-and-LCA/Life-Cycle-Analysis/Cups_PEA
There are 1000 cups/case, and 30 cases per pallet.
https://karatpaperandplastic.files.wordpress.com/2016/04/karatearth_specsheets_04-14-16-pla_bb.pdf
So, 420kg is the weight of Ingeo per pallet for cups. I would multiply 420kg by the number of pallets we receive, if I knew that number.
	-Kendra Wong</t>
        </r>
      </text>
    </comment>
    <comment ref="D13" authorId="0" shapeId="0">
      <text>
        <r>
          <rPr>
            <sz val="10"/>
            <color rgb="FF000000"/>
            <rFont val="Arial"/>
            <family val="2"/>
          </rPr>
          <t>http://www.natureworksllc.com/About-NatureWorks
	-Kendra Wong</t>
        </r>
      </text>
    </comment>
    <comment ref="F13" authorId="0" shapeId="0">
      <text>
        <r>
          <rPr>
            <sz val="10"/>
            <color rgb="FF000000"/>
            <rFont val="Arial"/>
            <family val="2"/>
          </rPr>
          <t>https://www.google.com/webhp?sourceid=chrome-instant&amp;ion=1&amp;espv=2&amp;ie=UTF-8#q=chino%2C+ca+distance+to+blair%2C+ne+in+km
	-Kendra Wong</t>
        </r>
      </text>
    </comment>
    <comment ref="B14" authorId="0" shapeId="0">
      <text>
        <r>
          <rPr>
            <sz val="10"/>
            <color rgb="FF000000"/>
            <rFont val="Arial"/>
            <family val="2"/>
          </rPr>
          <t>https://lollicupusa.files.wordpress.com/2015/11/2016_lollicupusa_catalog.pdf
pg 44
Ingeo is a brand of PLA
	-Kendra Wong</t>
        </r>
      </text>
    </comment>
    <comment ref="C14" authorId="0" shapeId="0">
      <text>
        <r>
          <rPr>
            <sz val="10"/>
            <color rgb="FF000000"/>
            <rFont val="Arial"/>
            <family val="2"/>
          </rPr>
          <t>Each lid weighs .0023 kg
http://www.natureworksllc.com/The-Ingeo-Journey/Eco-Profile-and-LCA/Life-Cycle-Analysis/Cups_PEA
There are 1000 lids/case and 54 cases/pallet
https://karatpaperandplastic.files.wordpress.com/2016/04/karatearth_specsheets_04-14-16-pla_bb.pdf
So, 124 kg is the weight of Ingeo for lids per pallet. 124 kg is the weight assuming Humboldt State only receives one pallet.
	-Kendra Wong</t>
        </r>
      </text>
    </comment>
    <comment ref="D14" authorId="0" shapeId="0">
      <text>
        <r>
          <rPr>
            <sz val="10"/>
            <color rgb="FF000000"/>
            <rFont val="Arial"/>
            <family val="2"/>
          </rPr>
          <t>http://www.natureworksllc.com/About-NatureWorks
	-Kendra Wong</t>
        </r>
      </text>
    </comment>
    <comment ref="F14" authorId="0" shapeId="0">
      <text>
        <r>
          <rPr>
            <sz val="10"/>
            <color rgb="FF000000"/>
            <rFont val="Arial"/>
            <family val="2"/>
          </rPr>
          <t>https://www.google.com/webhp?sourceid=chrome-instant&amp;ion=1&amp;espv=2&amp;ie=UTF-8#q=chino%2C+ca+distance+to+blair%2C+ne+in+km
	-Kendra Wong</t>
        </r>
      </text>
    </comment>
    <comment ref="K19" authorId="0" shapeId="0">
      <text>
        <r>
          <rPr>
            <sz val="10"/>
            <color rgb="FF000000"/>
            <rFont val="Arial"/>
            <family val="2"/>
          </rPr>
          <t>http://www.popularmechanics.com/cars/trucks/g116/10-things-you-didnt-know-about-semi-trucks/</t>
        </r>
      </text>
    </comment>
    <comment ref="K22" authorId="0" shapeId="0">
      <text>
        <r>
          <rPr>
            <sz val="10"/>
            <color rgb="FF000000"/>
            <rFont val="Arial"/>
            <family val="2"/>
          </rPr>
          <t>http://www.convertunits.com/from/MJ/to/gallon+[U.S.]+of+diesel+oil</t>
        </r>
      </text>
    </comment>
    <comment ref="K25" authorId="0" shapeId="0">
      <text>
        <r>
          <rPr>
            <sz val="10"/>
            <color rgb="FF000000"/>
            <rFont val="Arial"/>
            <family val="2"/>
          </rPr>
          <t>https://www.chargepoint.com/files/420f05001.pdf</t>
        </r>
      </text>
    </comment>
  </commentList>
</comments>
</file>

<file path=xl/sharedStrings.xml><?xml version="1.0" encoding="utf-8"?>
<sst xmlns="http://schemas.openxmlformats.org/spreadsheetml/2006/main" count="1065" uniqueCount="354">
  <si>
    <t>User Interface</t>
  </si>
  <si>
    <t>Humboldt State University Mason Jar Analysis</t>
  </si>
  <si>
    <t>Inputs</t>
  </si>
  <si>
    <t>Mason Jar</t>
  </si>
  <si>
    <t>Paper Cup</t>
  </si>
  <si>
    <t>Plastic Cup</t>
  </si>
  <si>
    <t>Instructions</t>
  </si>
  <si>
    <t>Company Name</t>
  </si>
  <si>
    <t>Jarden Home Brands</t>
  </si>
  <si>
    <t>LolliCup Company</t>
  </si>
  <si>
    <t xml:space="preserve">The Purpose of this page is to show the total embedded energy of each receptacle (Mason/Paper/Plastic) based on their various inputs. </t>
  </si>
  <si>
    <t>This spreadsheet was created by the students of Lonny Grafman's ENGR 308 class in the fall of 2016. 
They compiled the data from an array of sources (noted in cell comments). 
See http://www.appropedia.org/HSU_mason_jar_analysis for more!</t>
  </si>
  <si>
    <t>Origin</t>
  </si>
  <si>
    <t>Fishers, Indiana</t>
  </si>
  <si>
    <t>Chino, CA</t>
  </si>
  <si>
    <t>Destination</t>
  </si>
  <si>
    <t>Arcata, CA 95521</t>
  </si>
  <si>
    <t>Arcata, CA</t>
  </si>
  <si>
    <t>Power Grid of Manufacturer</t>
  </si>
  <si>
    <t>Duke Energy</t>
  </si>
  <si>
    <t>Southern CA Edison</t>
  </si>
  <si>
    <t>Total Units Sold</t>
  </si>
  <si>
    <t>jars</t>
  </si>
  <si>
    <t>cups</t>
  </si>
  <si>
    <t>1. Input the remaining assumption values (Orange)
2. The Inputs table is designed for consumer data and manufacturer data such as location, cost, price and amounts recycled of the products sold.
3. The Outputs table displays the Embedded Energy and CO2 emissions involved in each step of the manufacturing process, as well as the profits made, based off the values entered in the Inputs table.</t>
  </si>
  <si>
    <t>Wholesale Price</t>
  </si>
  <si>
    <t>$/jar</t>
  </si>
  <si>
    <t>$/cup</t>
  </si>
  <si>
    <t>Retail Price</t>
  </si>
  <si>
    <t>Percent thrown out</t>
  </si>
  <si>
    <t>Precent recycled</t>
  </si>
  <si>
    <t>Outputs</t>
  </si>
  <si>
    <t>Materials Embedded Energy</t>
  </si>
  <si>
    <t>kWh/unit</t>
  </si>
  <si>
    <t>Orange cells = Input Variables</t>
  </si>
  <si>
    <t>Transportation Embedded Energy</t>
  </si>
  <si>
    <t>Grey cells = Output Variables</t>
  </si>
  <si>
    <t>Disposal Embedded Energy</t>
  </si>
  <si>
    <t>Total Embedded Energy 1 unit</t>
  </si>
  <si>
    <t>Assumptions:</t>
  </si>
  <si>
    <t>Total Embedded Energy All Sold Units</t>
  </si>
  <si>
    <t>kWh</t>
  </si>
  <si>
    <t>kWh/MJ</t>
  </si>
  <si>
    <t>Embedded CO2 in Materials</t>
  </si>
  <si>
    <t>kg CO2/unit</t>
  </si>
  <si>
    <t>g/kg</t>
  </si>
  <si>
    <t>Transportation CO2</t>
  </si>
  <si>
    <t>1000 units</t>
  </si>
  <si>
    <t>Disposal CO2</t>
  </si>
  <si>
    <t>kg/jar</t>
  </si>
  <si>
    <t>Total CO2 emissions 1 unit</t>
  </si>
  <si>
    <t>kg/plastic</t>
  </si>
  <si>
    <t>Total CO2 All Sold Units</t>
  </si>
  <si>
    <t>kg CO2</t>
  </si>
  <si>
    <t>kg/paper</t>
  </si>
  <si>
    <t>Revenue</t>
  </si>
  <si>
    <t>$</t>
  </si>
  <si>
    <t>Cost</t>
  </si>
  <si>
    <t>Profit</t>
  </si>
  <si>
    <t>Mason Jar Reuse</t>
  </si>
  <si>
    <t>Values</t>
  </si>
  <si>
    <t>Units</t>
  </si>
  <si>
    <t>Embedded Energy per Jar</t>
  </si>
  <si>
    <t>Embedded Energy per Paper Cup</t>
  </si>
  <si>
    <t>Embedded Energy per Plastic Cup</t>
  </si>
  <si>
    <t>Paper cups per Mason Jar</t>
  </si>
  <si>
    <t>CO2 Buyback</t>
  </si>
  <si>
    <t>Uses</t>
  </si>
  <si>
    <t>times</t>
  </si>
  <si>
    <t>Paper cups (kWh)</t>
  </si>
  <si>
    <t>Plastic cups (kWh)</t>
  </si>
  <si>
    <t>Mason Jar (kWh)</t>
  </si>
  <si>
    <t>Plastic cups per Mason Jar</t>
  </si>
  <si>
    <t>Paper cups (kg CO2)</t>
  </si>
  <si>
    <t>CO2 per Jar</t>
  </si>
  <si>
    <t>Plastic cups (kg CO2)</t>
  </si>
  <si>
    <t>Mason Jar (kg CO2)</t>
  </si>
  <si>
    <t>CO2 per Paper cup</t>
  </si>
  <si>
    <t>CO2 per Plastic Cup</t>
  </si>
  <si>
    <t>Embedded Energy in Material/Production (kWh/unit)</t>
  </si>
  <si>
    <t>Embedded Energy in Transportation (kWh/unit)</t>
  </si>
  <si>
    <t>Embedded Energy in Disposal (kWh/unit)</t>
  </si>
  <si>
    <t>Embedded Energy of a Mason Jar</t>
  </si>
  <si>
    <t>Embedded Energy of a Paper Cup</t>
  </si>
  <si>
    <t>Component</t>
  </si>
  <si>
    <t>Energy (MJ/Unit)</t>
  </si>
  <si>
    <t>Energy (MJ/unit)</t>
  </si>
  <si>
    <t>Jar</t>
  </si>
  <si>
    <t>Paper</t>
  </si>
  <si>
    <t>SS Ring</t>
  </si>
  <si>
    <t>Glue</t>
  </si>
  <si>
    <t>Steel lid</t>
  </si>
  <si>
    <t>Lid</t>
  </si>
  <si>
    <t>Rubber Seal</t>
  </si>
  <si>
    <t>Sleeve</t>
  </si>
  <si>
    <t>Seal</t>
  </si>
  <si>
    <t>Embedded Energy of a Plastic Cup</t>
  </si>
  <si>
    <t>MJ/Unit</t>
  </si>
  <si>
    <t xml:space="preserve">Plastic Cup </t>
  </si>
  <si>
    <t xml:space="preserve">Plastic Lid </t>
  </si>
  <si>
    <t>Mason Jars</t>
  </si>
  <si>
    <t>Paper Cups</t>
  </si>
  <si>
    <t>Plastic Cups</t>
  </si>
  <si>
    <t xml:space="preserve">Material </t>
  </si>
  <si>
    <t>Weight per unit</t>
  </si>
  <si>
    <t xml:space="preserve">Embedded Energy </t>
  </si>
  <si>
    <t>CO2</t>
  </si>
  <si>
    <t>Material</t>
  </si>
  <si>
    <t>Weight</t>
  </si>
  <si>
    <t>Embedded Energy</t>
  </si>
  <si>
    <t>Glass</t>
  </si>
  <si>
    <t>kg/unit</t>
  </si>
  <si>
    <t>MJ/kg</t>
  </si>
  <si>
    <t>kgCO2/kg</t>
  </si>
  <si>
    <t>Plastic</t>
  </si>
  <si>
    <t>Steel Lid</t>
  </si>
  <si>
    <t>Rubber seal</t>
  </si>
  <si>
    <t>Sub Total</t>
  </si>
  <si>
    <t>MJ/unit</t>
  </si>
  <si>
    <t>Total</t>
  </si>
  <si>
    <t>Mason Jars Packaging</t>
  </si>
  <si>
    <t>Paper Cups Packaging</t>
  </si>
  <si>
    <t>Plastic Cups Packaging</t>
  </si>
  <si>
    <t>Plastic Wrap</t>
  </si>
  <si>
    <t>kg/package</t>
  </si>
  <si>
    <t>kg/packaging</t>
  </si>
  <si>
    <t>Cardboard</t>
  </si>
  <si>
    <t>Film</t>
  </si>
  <si>
    <t>Pallet Wrap</t>
  </si>
  <si>
    <t>MJ/package</t>
  </si>
  <si>
    <t>kgCO2/package</t>
  </si>
  <si>
    <t>Mason Jars Totals</t>
  </si>
  <si>
    <t>Paper Cups Totals</t>
  </si>
  <si>
    <t>Plastic Cups Totals</t>
  </si>
  <si>
    <t>Subtotal Materials</t>
  </si>
  <si>
    <t>Transportation: Import Emissions</t>
  </si>
  <si>
    <t>Units per Package</t>
  </si>
  <si>
    <t>units/package</t>
  </si>
  <si>
    <t>Instructions:</t>
  </si>
  <si>
    <t>Intrastate Truck</t>
  </si>
  <si>
    <t>Subtotal Packaging</t>
  </si>
  <si>
    <t>Interstate Truck</t>
  </si>
  <si>
    <t>Ship</t>
  </si>
  <si>
    <t>Sacramento</t>
  </si>
  <si>
    <t>Fisher, Indiana</t>
  </si>
  <si>
    <t>n/a</t>
  </si>
  <si>
    <t>Arcata</t>
  </si>
  <si>
    <t>Distance</t>
  </si>
  <si>
    <t>km</t>
  </si>
  <si>
    <t>NM</t>
  </si>
  <si>
    <t>Transportation Volume</t>
  </si>
  <si>
    <t>pallets/truck</t>
  </si>
  <si>
    <t>pallets/TEU</t>
  </si>
  <si>
    <t>Pallet Volume</t>
  </si>
  <si>
    <t>cases/pallet</t>
  </si>
  <si>
    <t>Case Volume</t>
  </si>
  <si>
    <t>jars/case</t>
  </si>
  <si>
    <t>cups/case</t>
  </si>
  <si>
    <t>Load</t>
  </si>
  <si>
    <t>jars/load</t>
  </si>
  <si>
    <t>jars/TEU</t>
  </si>
  <si>
    <t>cups/load</t>
  </si>
  <si>
    <t>cups/TEU</t>
  </si>
  <si>
    <t>Fuel Type</t>
  </si>
  <si>
    <t>Diesel</t>
  </si>
  <si>
    <t>Fuel Efficiency</t>
  </si>
  <si>
    <t>km/gal</t>
  </si>
  <si>
    <t>NM/gal</t>
  </si>
  <si>
    <t>Energy Intensity</t>
  </si>
  <si>
    <t>MJ/gal</t>
  </si>
  <si>
    <t>Carbon Intensity</t>
  </si>
  <si>
    <t>kgCO2/gal</t>
  </si>
  <si>
    <t>Subtotal Energy/load</t>
  </si>
  <si>
    <t>MJ/load</t>
  </si>
  <si>
    <t>Subtotal CO2/load</t>
  </si>
  <si>
    <t>kgCO2/load</t>
  </si>
  <si>
    <t>Subtotal Energy/unit</t>
  </si>
  <si>
    <t>Total Energy/unit</t>
  </si>
  <si>
    <t>Subtotal CO2/unit</t>
  </si>
  <si>
    <t>Total CO2/unit</t>
  </si>
  <si>
    <t>Disposal</t>
  </si>
  <si>
    <t>Total Energy/1000</t>
  </si>
  <si>
    <t>MJ/1000</t>
  </si>
  <si>
    <t>Recycle</t>
  </si>
  <si>
    <t>Assumption</t>
  </si>
  <si>
    <t>Total CO2/1000</t>
  </si>
  <si>
    <t>Trash</t>
  </si>
  <si>
    <t>kg CO2/1000</t>
  </si>
  <si>
    <t>Number Disposed</t>
  </si>
  <si>
    <t>units for comparison</t>
  </si>
  <si>
    <t>Mass</t>
  </si>
  <si>
    <t>kg</t>
  </si>
  <si>
    <t>Capacity of Trash Truck</t>
  </si>
  <si>
    <t>tons</t>
  </si>
  <si>
    <t>Average Distance</t>
  </si>
  <si>
    <t>CO2 Intensity</t>
  </si>
  <si>
    <t>kg CO2/gal</t>
  </si>
  <si>
    <t>Total Trash Trucks Filled</t>
  </si>
  <si>
    <t>trucks</t>
  </si>
  <si>
    <t>Total Carbon Emissions</t>
  </si>
  <si>
    <t>Total Energy</t>
  </si>
  <si>
    <t>MJ</t>
  </si>
  <si>
    <t>To Landfills</t>
  </si>
  <si>
    <t>Percent sent</t>
  </si>
  <si>
    <t>Distance (Round Trip)</t>
  </si>
  <si>
    <t>Redding, CA</t>
  </si>
  <si>
    <t>%</t>
  </si>
  <si>
    <t>Medford, OR</t>
  </si>
  <si>
    <t>Recycling</t>
  </si>
  <si>
    <t>Percent of Total</t>
  </si>
  <si>
    <t>Willits California</t>
  </si>
  <si>
    <t>kg/ton</t>
  </si>
  <si>
    <t>Strategic Materials San Leandro, CA</t>
  </si>
  <si>
    <t>Grid Mix of Prodution Center</t>
  </si>
  <si>
    <t>Emissions</t>
  </si>
  <si>
    <t>units</t>
  </si>
  <si>
    <t>Location</t>
  </si>
  <si>
    <t>Indiana</t>
  </si>
  <si>
    <t>California</t>
  </si>
  <si>
    <t>The purpose of this page is to calculate the total C02 emissions of a given locations grid mix. 
1. Determine the amount of grams of C02 per kwh of each energy source. Imput these values in the appropiate cell. Include source of your information as a comment for each cell.</t>
  </si>
  <si>
    <t>Coal</t>
  </si>
  <si>
    <t>kg CO2/kWh</t>
  </si>
  <si>
    <t>Natural Gas</t>
  </si>
  <si>
    <t>Hydroelectric</t>
  </si>
  <si>
    <t>Biomass</t>
  </si>
  <si>
    <t>Nuclear</t>
  </si>
  <si>
    <t>Oil</t>
  </si>
  <si>
    <t>Geothermal</t>
  </si>
  <si>
    <t>Wind</t>
  </si>
  <si>
    <t>New York</t>
  </si>
  <si>
    <t>Solar</t>
  </si>
  <si>
    <t>China</t>
  </si>
  <si>
    <t>South Korea</t>
  </si>
  <si>
    <t>Place</t>
  </si>
  <si>
    <t>Other</t>
  </si>
  <si>
    <t xml:space="preserve">The purpose of this page is to provide the grid mixes of our multiple production sites. With this date, we hope to acertain the total embedded C02 in the energy used at that location. </t>
  </si>
  <si>
    <t>Total Emissions</t>
  </si>
  <si>
    <t xml:space="preserve">1. Determine the locations of all of all receptacle (Mason Paper Plastic) centers (factories) &amp; imput those names in the "location" row(2). </t>
  </si>
  <si>
    <t>kg C02/kWh</t>
  </si>
  <si>
    <t>2. Find the energy grid mix for each of those locations and imput those percentages in the appropriate collum. Include source of your information as a comment for each location.</t>
  </si>
  <si>
    <t>citation</t>
  </si>
  <si>
    <t>Embedded Energy in Final Production</t>
  </si>
  <si>
    <t>The purpose of this page is to determine the energy used in production of mason jars, paper, and plastic cups.
This is kind of a tuff one where we do not have too much guidence for y'all. do your best to to find the values of energy needed to produce each receptacle.Mason Jar team: Is Ball importing ingots and remelting them to create mason jars (ie melting happens twice)? Or, is the whole process in house? This answer will greatly effect cell B5 and the total energy consumed in prduction.</t>
  </si>
  <si>
    <t>Machine Operation</t>
  </si>
  <si>
    <t>Melting Ingot</t>
  </si>
  <si>
    <t>Packaging</t>
  </si>
  <si>
    <t>Total CO2</t>
  </si>
  <si>
    <t>This page may or may not be used in final product, waiting for morre information</t>
  </si>
  <si>
    <t>The emissions line for heat is only the CO2 produced from the heating process itself. Glass and plastic teams will have to fill out that line. Paper cups won't need to.</t>
  </si>
  <si>
    <t xml:space="preserve">These were the old values before zeroing out. We need to figure out if and what we are using ASAP. </t>
  </si>
  <si>
    <t>Assumptions</t>
  </si>
  <si>
    <t>Basing the manufacturing energy of mason jars on https://www.energystar.gov/ia/business/industry/Glass-Guide.pdf</t>
  </si>
  <si>
    <t>Mason Jars data is under the assumption that the machine makes only one type of jar</t>
  </si>
  <si>
    <t>Transport: Raw to Production</t>
  </si>
  <si>
    <t>Raw Material</t>
  </si>
  <si>
    <t>Weight of material</t>
  </si>
  <si>
    <t>Shipped From</t>
  </si>
  <si>
    <t>Shipped To</t>
  </si>
  <si>
    <t>Distance Shipped (km)</t>
  </si>
  <si>
    <t>% by Ship</t>
  </si>
  <si>
    <t>% by Large Truck</t>
  </si>
  <si>
    <t>% by Small Truck</t>
  </si>
  <si>
    <t>Sand</t>
  </si>
  <si>
    <t>This page is designed to determine the total embedded energy in the transportation of the raw materials included in mason jars, paper cups and plastic cups, to the production facility.
1. Research the origin of each raw material in your given receptacle. Include source of your information as a comment for each cell.
2. Determine the mass of material in each shipment, the distance it is transported, and the percentage of the total distance that is attributed to ships, large trucks, and/or small trucks. Include source of your information as a comment for each cell.</t>
  </si>
  <si>
    <t>Rubber</t>
  </si>
  <si>
    <t>Stainless Steel</t>
  </si>
  <si>
    <t>Indianapolis</t>
  </si>
  <si>
    <t>General</t>
  </si>
  <si>
    <t>Aluminum</t>
  </si>
  <si>
    <t>Ingeo (cup)</t>
  </si>
  <si>
    <t>420 kg/pallet</t>
  </si>
  <si>
    <t>Blair, NE</t>
  </si>
  <si>
    <t>Ingeo (lid)</t>
  </si>
  <si>
    <t>124 kg/pallet</t>
  </si>
  <si>
    <t>Lg Truck Fuel Efficency</t>
  </si>
  <si>
    <t>Small Truck Fuel Efficency</t>
  </si>
  <si>
    <t>Total Distance by Ship</t>
  </si>
  <si>
    <t>Ship fuel</t>
  </si>
  <si>
    <t>Total Distance by Large Truck(km)</t>
  </si>
  <si>
    <t>Total Units Shipped</t>
  </si>
  <si>
    <t>Lg Truck Energy Intensity</t>
  </si>
  <si>
    <t>Total Distance by Small Truck(km)</t>
  </si>
  <si>
    <t>Small Truck Energy Intensity</t>
  </si>
  <si>
    <t>Fuel Used by Ship(gal)</t>
  </si>
  <si>
    <t>Ship energy</t>
  </si>
  <si>
    <t>Fuel Used by Large Truck(gal)</t>
  </si>
  <si>
    <t>Lg Truck CO2 Intensity</t>
  </si>
  <si>
    <t>Fuel Used by Small Truck(gal)</t>
  </si>
  <si>
    <t>Small Truck CO2 Intensity</t>
  </si>
  <si>
    <t>Ship Energy Intensity</t>
  </si>
  <si>
    <t>kWh/1000</t>
  </si>
  <si>
    <t>Large Truck Energy Intensity(MJ)</t>
  </si>
  <si>
    <t>Small Truck Energy Intensity(MJ)</t>
  </si>
  <si>
    <t>Ship CO2 Intensity</t>
  </si>
  <si>
    <t>Production Embedded Energy</t>
  </si>
  <si>
    <t>Large Truck CO2 Intensity(kgCO2)</t>
  </si>
  <si>
    <t>Small Truck CO2 Intensity(kgCO2)</t>
  </si>
  <si>
    <t>Raw material transport Embedded Energy*</t>
  </si>
  <si>
    <t>Carbon Intensity Total</t>
  </si>
  <si>
    <t>Energy Intensity Total</t>
  </si>
  <si>
    <t>Total Embedded Energy</t>
  </si>
  <si>
    <t>Production CO2</t>
  </si>
  <si>
    <t>Raw material transport CO2*</t>
  </si>
  <si>
    <t>Total CO2 emissions</t>
  </si>
  <si>
    <t>mason</t>
  </si>
  <si>
    <t xml:space="preserve">kg CO2 </t>
  </si>
  <si>
    <t>paper</t>
  </si>
  <si>
    <t>Total CO2 per unit</t>
  </si>
  <si>
    <t>plastic</t>
  </si>
  <si>
    <t>Later we will need to look at the amount of times a disposable cup is reused on average. This number will be more of an estimation based on consumer data and surveys.</t>
  </si>
  <si>
    <t xml:space="preserve">*Raw material transportation refers to the transporation of the material to the manufacturing plant. E.g. The ICE report should cover the raw material of paper pulp into paper, but not the transporation of paper to the cup factory. If the factory does not import paper, but instead starts with paper pulp, then this mid-step value can be ignored. </t>
  </si>
  <si>
    <t>CO2 Emissions of a Mason Jar</t>
  </si>
  <si>
    <t>CO2 (kg/unit)</t>
  </si>
  <si>
    <t>CO2 Emissions of a Plastic Cup</t>
  </si>
  <si>
    <t>CO2 Emissions of a Paper Cup</t>
  </si>
  <si>
    <t>Materials CO2</t>
  </si>
  <si>
    <t>Assuming single use for paper/plastic cups</t>
  </si>
  <si>
    <t>Mason Jar reuses vs Plastic cup buyback</t>
  </si>
  <si>
    <t>Kilowatt Hours</t>
  </si>
  <si>
    <t>Carbon Dioxide</t>
  </si>
  <si>
    <t>Embedded Energy and CO2 Emissions of Container Materials</t>
  </si>
  <si>
    <t>Embedded Energy and CO2 Emissions of Packaging Materials</t>
  </si>
  <si>
    <t>Embedded Energy and CO2 Emissions of Materials</t>
  </si>
  <si>
    <t>Nautical Mile</t>
  </si>
  <si>
    <t>Kilogram</t>
  </si>
  <si>
    <t>TEU</t>
  </si>
  <si>
    <t>Twenty-foot equivalent unit</t>
  </si>
  <si>
    <t xml:space="preserve">Mason Jar reuses vs paper cup buyback </t>
  </si>
  <si>
    <t>Energy</t>
  </si>
  <si>
    <t>Mason Jar vs Plastic &amp; Paper Buyback</t>
  </si>
  <si>
    <t>Buyback</t>
  </si>
  <si>
    <t>Amount of reuses/time required to break even on a given resource such as money energy or carbon dioxide.</t>
  </si>
  <si>
    <t>Embedded Energy Buyback</t>
  </si>
  <si>
    <t>Percent Thrown Out</t>
  </si>
  <si>
    <t>Materials</t>
  </si>
  <si>
    <t>Transportation</t>
  </si>
  <si>
    <t>Landfill</t>
  </si>
  <si>
    <t>CO2 Emissions</t>
  </si>
  <si>
    <t>Distance Traveled</t>
  </si>
  <si>
    <t>Amount Disposed by Weight (kg)</t>
  </si>
  <si>
    <t>This research project is a collaboration between the Fall 2016 Engineering 308 class, the Sustainability Office, and Dining Services to conduct an analysis of the impacts of switching from the use of disposable cups to glass mason jars. The analysis will include a comparison between the life cycle of the type of disposable cup used and the type of mason jar used, mainly focusing on the differences in cost, CO2 emissions, and embedded energy. A webpage providing more in depth information on this study can be found at http://www.appropedia.org/HSU_mason_jar_analysis. 
This Excel sheet provides the ability for other groups interested in enacting a similar program to alter values in order to determine how effective it would be on their demographic.</t>
  </si>
  <si>
    <r>
      <t xml:space="preserve">This page is where you will find the primary input cells and final conclusions produced by this spreadsheet. 
The </t>
    </r>
    <r>
      <rPr>
        <b/>
        <sz val="10"/>
        <color rgb="FF666666"/>
        <rFont val="Arial"/>
        <family val="2"/>
      </rPr>
      <t>Inputs</t>
    </r>
    <r>
      <rPr>
        <sz val="10"/>
        <color rgb="FF666666"/>
        <rFont val="Arial"/>
        <family val="2"/>
      </rPr>
      <t xml:space="preserve"> table is designed for consumer data and manufacturer data such as location, cost, price and amounts recycled of the products sold. 
The </t>
    </r>
    <r>
      <rPr>
        <b/>
        <sz val="10"/>
        <color rgb="FF666666"/>
        <rFont val="Arial"/>
        <family val="2"/>
      </rPr>
      <t>Outputs</t>
    </r>
    <r>
      <rPr>
        <sz val="10"/>
        <color rgb="FF666666"/>
        <rFont val="Arial"/>
        <family val="2"/>
      </rPr>
      <t xml:space="preserve"> table, based off the values entered in the inputs table, displays the Embedded Energy and CO2 emissions in each step of the process, as well as the total Embedded Energy and CO2 emissions of each beverage container. This table also outlines the profits generated by the selling of various beverage containers. 
The </t>
    </r>
    <r>
      <rPr>
        <b/>
        <sz val="10"/>
        <color rgb="FF666666"/>
        <rFont val="Arial"/>
        <family val="2"/>
      </rPr>
      <t>Mason Jar Buyback</t>
    </r>
    <r>
      <rPr>
        <sz val="10"/>
        <color rgb="FF666666"/>
        <rFont val="Arial"/>
        <family val="2"/>
      </rPr>
      <t xml:space="preserve"> table at the bottom of the page is were you will find a clear comparison of the embedded energy and CO2 emissions of each beverage container, as well as the amount of Mason jar reuses required break even on energy and CO2.</t>
    </r>
  </si>
  <si>
    <t xml:space="preserve">This page is designed to illustrate various relationships between data within this spreadsheet in the form of graphs. No inputs are necessary on this page, all values will be populated from other parts of the spreadsheet.
</t>
  </si>
  <si>
    <t>This page is designed to determine the total embedded energy and CO2 emissions of the materials included in mason jars, paper cups, and plastic cups.
1. Find weight of all applicable components of item (jar, paper, plastic cup) and input them into the appropriate cells in the weight column. Include source of your information as a comment for each cell.
2. Use the ICE inventory to find the embedded energy of all materials used to make each product. Input those values into the appropriate cells in the embedded energy column in the appropriate units. Include source  information as a comment for each cell.
3. Use the ICE inventory to find the  CO2 emissions (kg) of each material present in your item (Jar Paper Plastic), &amp; input those values in the appropriate cells in the CO2 column. Include source of your information as a comment for each cell. For Mason Jar: If Ball uses recycled glass use the EE for recycled glass see in the ICE report as well.</t>
  </si>
  <si>
    <t xml:space="preserve">The purpose of this page is to show the total embedded energy and CO2 emissions in the transportation of each Beverage Container  (Mason/Paper/Plastic) from production to consumer.
1. Fill in Assumptions (Orange). 
2. Each individual section of the sheet is divided into different forms of transportation that may be used along a given route. If a given trip has  multiple stops where cargo is switched from one mode of transportation to another (Inter to Intrastate truck, Etc.), then you must input the specific origin, destination, and the approximate distance from origin to the destination.
3. Identify the vehicle used to transport each Beverage Container  along with its Fuel type and Fuel Efficiency. The embedded energy of various Fuel types (MJ/Gal of Diesel, etc.) and CO2 intensity (kgCO2/gal) are also needed. Then the carrying capacity of the transport vehicle (TEU, inter/intra state truck, container ship, or freight).
4. The individual pallet is broken down into the cases which incorporate them and how many beverage containers are in each case. The volume of the pallet is needed to calculate the total Beverage Containers per truck. </t>
  </si>
  <si>
    <t>The purpose of this page is to show the CO2 emissions and energy consumption included in the sending of each Beverage Container  (Mason/Paper/Plastic) to either recycling centers or landfill. This page also shows the amount (kg) of each Beverage Container  (Mason/Paper/Plastic) sent to either recycling centers or landfill. 
1. Fill in Assumption values (Orange).
2. Determine the number of each Beverage Container  (Mason/Paper/Plastic) disposed at your establishment.
3. Determine the capacity of the trash/recycle truck (in tons), the fuel efficiency of that truck, and the CO2 intensity and energy intensity of the fuel being used (this is likely to be fairly similar across the board, but would be a good idea to double check in your area).
4. For each type of Beverage Container , find the name/ location of the disposal site, the percentage of the waste sent to each site, and the round trip distance for each drop-off.</t>
  </si>
  <si>
    <t>kg/paper cup</t>
  </si>
  <si>
    <t>kg/plastic cup</t>
  </si>
  <si>
    <t>Percent Recycled</t>
  </si>
  <si>
    <t>Abbreviations/Terminology:</t>
  </si>
  <si>
    <t>Mega joules</t>
  </si>
  <si>
    <t>CO2 Source of Material/Production (kg CO2/unit)</t>
  </si>
  <si>
    <t>CO2 Source of Transportation (kg CO2/unit)</t>
  </si>
  <si>
    <t>CO2 Source of Disposal (kg CO2/unit)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</si>
</sst>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
    <numFmt numFmtId="165" formatCode="0.0000"/>
    <numFmt numFmtId="166" formatCode="0.00000"/>
    <numFmt numFmtId="167" formatCode="0.0"/>
    <numFmt numFmtId="168" formatCode="0.0%"/>
  </numFmts>
  <fonts count="55">
    <font>
      <sz val="10"/>
      <color rgb="FF000000"/>
      <name val="Arial"/>
    </font>
    <font>
      <sz val="11"/>
      <color theme="1"/>
      <name val="Calibri"/>
      <family val="2"/>
      <scheme val="minor"/>
    </font>
    <font>
      <sz val="20"/>
      <name val="Arial"/>
      <family val="2"/>
    </font>
    <font>
      <sz val="10"/>
      <name val="Arial"/>
      <family val="2"/>
    </font>
    <font>
      <sz val="11"/>
      <color rgb="FF000000"/>
      <name val="Calibri"/>
      <family val="2"/>
    </font>
    <font>
      <sz val="16"/>
      <color rgb="FF000000"/>
      <name val="Calibri"/>
      <family val="2"/>
    </font>
    <font>
      <b/>
      <sz val="10"/>
      <color rgb="FF666666"/>
      <name val="Arial"/>
      <family val="2"/>
    </font>
    <font>
      <b/>
      <sz val="10"/>
      <name val="Arial"/>
      <family val="2"/>
    </font>
    <font>
      <sz val="11"/>
      <color rgb="FF3F3F76"/>
      <name val="Calibri"/>
      <family val="2"/>
    </font>
    <font>
      <sz val="10"/>
      <color rgb="FF666666"/>
      <name val="Arial"/>
      <family val="2"/>
    </font>
    <font>
      <sz val="11"/>
      <name val="Calibri"/>
      <family val="2"/>
    </font>
    <font>
      <b/>
      <i/>
      <sz val="10"/>
      <name val="Arial"/>
      <family val="2"/>
    </font>
    <font>
      <sz val="10"/>
      <name val="Arial"/>
      <family val="2"/>
    </font>
    <font>
      <b/>
      <sz val="11"/>
      <color rgb="FF000000"/>
      <name val="Calibri"/>
      <family val="2"/>
    </font>
    <font>
      <b/>
      <sz val="11"/>
      <color rgb="FF3F3F3F"/>
      <name val="Calibri"/>
      <family val="2"/>
    </font>
    <font>
      <i/>
      <sz val="11"/>
      <color rgb="FF7F7F7F"/>
      <name val="Calibri"/>
      <family val="2"/>
    </font>
    <font>
      <b/>
      <sz val="14"/>
      <color rgb="FF000000"/>
      <name val="Calibri"/>
      <family val="2"/>
    </font>
    <font>
      <sz val="16"/>
      <name val="Arial"/>
      <family val="2"/>
    </font>
    <font>
      <i/>
      <sz val="10"/>
      <color rgb="FF666666"/>
      <name val="Arial"/>
      <family val="2"/>
    </font>
    <font>
      <b/>
      <sz val="11"/>
      <color rgb="FFFA7D00"/>
      <name val="Calibri"/>
      <family val="2"/>
    </font>
    <font>
      <b/>
      <i/>
      <sz val="10"/>
      <color rgb="FF666666"/>
      <name val="Arial"/>
      <family val="2"/>
    </font>
    <font>
      <i/>
      <sz val="11"/>
      <color rgb="FF666666"/>
      <name val="Calibri"/>
      <family val="2"/>
    </font>
    <font>
      <sz val="10"/>
      <color rgb="FF3F3F76"/>
      <name val="Arial"/>
      <family val="2"/>
    </font>
    <font>
      <b/>
      <sz val="10"/>
      <color rgb="FF000000"/>
      <name val="Arial"/>
      <family val="2"/>
    </font>
    <font>
      <sz val="14"/>
      <name val="Arial"/>
      <family val="2"/>
    </font>
    <font>
      <sz val="10"/>
      <name val="Verdana"/>
      <family val="2"/>
    </font>
    <font>
      <sz val="10"/>
      <color rgb="FF000000"/>
      <name val="Verdana"/>
      <family val="2"/>
    </font>
    <font>
      <i/>
      <sz val="10"/>
      <color rgb="FF434343"/>
      <name val="Arial"/>
      <family val="2"/>
    </font>
    <font>
      <b/>
      <sz val="10"/>
      <color rgb="FF434343"/>
      <name val="Arial"/>
      <family val="2"/>
    </font>
    <font>
      <sz val="10"/>
      <color rgb="FF434343"/>
      <name val="Arial"/>
      <family val="2"/>
    </font>
    <font>
      <b/>
      <u/>
      <sz val="10"/>
      <color rgb="FF000000"/>
      <name val="Arial"/>
      <family val="2"/>
    </font>
    <font>
      <b/>
      <u/>
      <sz val="10"/>
      <name val="Arial"/>
      <family val="2"/>
    </font>
    <font>
      <u/>
      <sz val="10"/>
      <color rgb="FF000000"/>
      <name val="Arial"/>
      <family val="2"/>
    </font>
    <font>
      <sz val="20"/>
      <color rgb="FF000000"/>
      <name val="Calibri"/>
      <family val="2"/>
    </font>
    <font>
      <sz val="16"/>
      <color rgb="FF000000"/>
      <name val="Arial"/>
      <family val="2"/>
    </font>
    <font>
      <i/>
      <sz val="10"/>
      <name val="Arial"/>
      <family val="2"/>
    </font>
    <font>
      <sz val="11"/>
      <color rgb="FF000000"/>
      <name val="Inconsolata"/>
    </font>
    <font>
      <sz val="10"/>
      <color rgb="FFFF00FF"/>
      <name val="Arial"/>
      <family val="2"/>
    </font>
    <font>
      <b/>
      <i/>
      <sz val="10"/>
      <color rgb="FF434343"/>
      <name val="Arial"/>
      <family val="2"/>
    </font>
    <font>
      <sz val="11"/>
      <color rgb="FF3F3F76"/>
      <name val="Calibri"/>
      <family val="2"/>
      <scheme val="minor"/>
    </font>
    <font>
      <b/>
      <sz val="11"/>
      <color rgb="FF3F3F3F"/>
      <name val="Calibri"/>
      <family val="2"/>
      <scheme val="minor"/>
    </font>
    <font>
      <i/>
      <sz val="11"/>
      <color rgb="FF7F7F7F"/>
      <name val="Calibri"/>
      <family val="2"/>
      <scheme val="minor"/>
    </font>
    <font>
      <sz val="20"/>
      <color theme="0"/>
      <name val="Arial"/>
      <family val="2"/>
    </font>
    <font>
      <sz val="10"/>
      <color theme="0"/>
      <name val="Arial"/>
      <family val="2"/>
    </font>
    <font>
      <b/>
      <i/>
      <sz val="10"/>
      <color rgb="FF7F7F7F"/>
      <name val="Arial"/>
      <family val="2"/>
    </font>
    <font>
      <sz val="10"/>
      <color rgb="FF000000"/>
      <name val="Arial"/>
      <family val="2"/>
    </font>
    <font>
      <sz val="9"/>
      <color indexed="81"/>
      <name val="Tahoma"/>
      <family val="2"/>
    </font>
    <font>
      <b/>
      <sz val="9"/>
      <color indexed="81"/>
      <name val="Tahoma"/>
      <family val="2"/>
    </font>
    <font>
      <b/>
      <sz val="20"/>
      <color theme="2"/>
      <name val="Arial"/>
      <family val="2"/>
    </font>
    <font>
      <b/>
      <sz val="10"/>
      <color theme="2"/>
      <name val="Arial"/>
      <family val="2"/>
    </font>
    <font>
      <b/>
      <sz val="12"/>
      <color theme="2"/>
      <name val="Calibri"/>
      <family val="2"/>
    </font>
    <font>
      <b/>
      <sz val="11"/>
      <color theme="2"/>
      <name val="Calibri"/>
      <family val="2"/>
    </font>
    <font>
      <sz val="11"/>
      <color theme="1"/>
      <name val="Calibri"/>
      <family val="2"/>
    </font>
    <font>
      <sz val="11"/>
      <name val="Calibri"/>
      <family val="2"/>
      <scheme val="minor"/>
    </font>
    <font>
      <sz val="11"/>
      <color rgb="FF3F3F3F"/>
      <name val="Calibri"/>
      <family val="2"/>
      <scheme val="minor"/>
    </font>
  </fonts>
  <fills count="18">
    <fill>
      <patternFill patternType="none"/>
    </fill>
    <fill>
      <patternFill patternType="gray125"/>
    </fill>
    <fill>
      <patternFill patternType="solid">
        <fgColor rgb="FFD9D9D9"/>
        <bgColor rgb="FFD9D9D9"/>
      </patternFill>
    </fill>
    <fill>
      <patternFill patternType="solid">
        <fgColor rgb="FFF3F3F3"/>
        <bgColor rgb="FFF3F3F3"/>
      </patternFill>
    </fill>
    <fill>
      <patternFill patternType="solid">
        <fgColor rgb="FFFFCC99"/>
        <bgColor rgb="FFFFCC99"/>
      </patternFill>
    </fill>
    <fill>
      <patternFill patternType="solid">
        <fgColor rgb="FFEFEFEF"/>
        <bgColor rgb="FFEFEFEF"/>
      </patternFill>
    </fill>
    <fill>
      <patternFill patternType="solid">
        <fgColor rgb="FFF2F2F2"/>
        <bgColor rgb="FFF2F2F2"/>
      </patternFill>
    </fill>
    <fill>
      <patternFill patternType="solid">
        <fgColor rgb="FFFFFFFF"/>
        <bgColor rgb="FFFFFFFF"/>
      </patternFill>
    </fill>
    <fill>
      <patternFill patternType="solid">
        <fgColor rgb="FFFCE5CD"/>
        <bgColor rgb="FFFCE5CD"/>
      </patternFill>
    </fill>
    <fill>
      <patternFill patternType="solid">
        <fgColor rgb="FFCCCCCC"/>
        <bgColor rgb="FFCCCCCC"/>
      </patternFill>
    </fill>
    <fill>
      <patternFill patternType="solid">
        <fgColor rgb="FFFFFF00"/>
        <bgColor rgb="FFFFFF00"/>
      </patternFill>
    </fill>
    <fill>
      <patternFill patternType="solid">
        <fgColor rgb="FFFFCC99"/>
      </patternFill>
    </fill>
    <fill>
      <patternFill patternType="solid">
        <fgColor rgb="FFF2F2F2"/>
      </patternFill>
    </fill>
    <fill>
      <patternFill patternType="solid">
        <fgColor theme="9" tint="-0.499984740745262"/>
        <bgColor indexed="64"/>
      </patternFill>
    </fill>
    <fill>
      <patternFill patternType="solid">
        <fgColor theme="9" tint="-0.499984740745262"/>
        <bgColor rgb="FFD9D9D9"/>
      </patternFill>
    </fill>
    <fill>
      <patternFill patternType="solid">
        <fgColor theme="9" tint="-0.499984740745262"/>
        <bgColor rgb="FFF3F3F3"/>
      </patternFill>
    </fill>
    <fill>
      <patternFill patternType="solid">
        <fgColor theme="2"/>
        <bgColor rgb="FFB7B7B7"/>
      </patternFill>
    </fill>
    <fill>
      <patternFill patternType="solid">
        <fgColor theme="0"/>
        <bgColor rgb="FFEFEFEF"/>
      </patternFill>
    </fill>
  </fills>
  <borders count="205">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medium">
        <color rgb="FF000000"/>
      </left>
      <right style="medium">
        <color rgb="FF000000"/>
      </right>
      <top/>
      <bottom/>
      <diagonal/>
    </border>
    <border>
      <left/>
      <right/>
      <top/>
      <bottom style="thin">
        <color rgb="FF7F7F7F"/>
      </bottom>
      <diagonal/>
    </border>
    <border>
      <left/>
      <right style="medium">
        <color rgb="FF000000"/>
      </right>
      <top/>
      <bottom style="thin">
        <color rgb="FF7F7F7F"/>
      </bottom>
      <diagonal/>
    </border>
    <border>
      <left style="hair">
        <color rgb="FF000000"/>
      </left>
      <right/>
      <top/>
      <bottom/>
      <diagonal/>
    </border>
    <border>
      <left/>
      <right style="hair">
        <color rgb="FF000000"/>
      </right>
      <top/>
      <bottom/>
      <diagonal/>
    </border>
    <border>
      <left/>
      <right/>
      <top style="thin">
        <color rgb="FF7F7F7F"/>
      </top>
      <bottom style="thin">
        <color rgb="FF7F7F7F"/>
      </bottom>
      <diagonal/>
    </border>
    <border>
      <left/>
      <right style="medium">
        <color rgb="FF000000"/>
      </right>
      <top style="thin">
        <color rgb="FF7F7F7F"/>
      </top>
      <bottom style="thin">
        <color rgb="FF7F7F7F"/>
      </bottom>
      <diagonal/>
    </border>
    <border>
      <left/>
      <right style="thin">
        <color rgb="FF7F7F7F"/>
      </right>
      <top style="thin">
        <color rgb="FF7F7F7F"/>
      </top>
      <bottom style="thin">
        <color rgb="FF7F7F7F"/>
      </bottom>
      <diagonal/>
    </border>
    <border>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hair">
        <color rgb="FF000000"/>
      </left>
      <right/>
      <top/>
      <bottom style="hair">
        <color rgb="FF000000"/>
      </bottom>
      <diagonal/>
    </border>
    <border>
      <left/>
      <right/>
      <top/>
      <bottom style="hair">
        <color rgb="FF000000"/>
      </bottom>
      <diagonal/>
    </border>
    <border>
      <left/>
      <right style="hair">
        <color rgb="FF000000"/>
      </right>
      <top/>
      <bottom style="hair">
        <color rgb="FF000000"/>
      </bottom>
      <diagonal/>
    </border>
    <border>
      <left/>
      <right style="medium">
        <color rgb="FF000000"/>
      </right>
      <top style="medium">
        <color rgb="FF000000"/>
      </top>
      <bottom/>
      <diagonal/>
    </border>
    <border>
      <left style="thin">
        <color rgb="FF7F7F7F"/>
      </left>
      <right/>
      <top style="thin">
        <color rgb="FF7F7F7F"/>
      </top>
      <bottom style="thin">
        <color rgb="FF7F7F7F"/>
      </bottom>
      <diagonal/>
    </border>
    <border>
      <left style="medium">
        <color rgb="FF000000"/>
      </left>
      <right style="medium">
        <color rgb="FF000000"/>
      </right>
      <top style="thin">
        <color rgb="FF000000"/>
      </top>
      <bottom style="thin">
        <color rgb="FF000000"/>
      </bottom>
      <diagonal/>
    </border>
    <border>
      <left style="thin">
        <color rgb="FF3F3F3F"/>
      </left>
      <right style="thin">
        <color rgb="FF3F3F3F"/>
      </right>
      <top style="thin">
        <color rgb="FF3F3F3F"/>
      </top>
      <bottom style="thin">
        <color rgb="FF3F3F3F"/>
      </bottom>
      <diagonal/>
    </border>
    <border>
      <left/>
      <right style="medium">
        <color rgb="FF000000"/>
      </right>
      <top style="thin">
        <color rgb="FF000000"/>
      </top>
      <bottom/>
      <diagonal/>
    </border>
    <border>
      <left style="medium">
        <color rgb="FF000000"/>
      </left>
      <right style="medium">
        <color rgb="FF000000"/>
      </right>
      <top/>
      <bottom style="thin">
        <color rgb="FF000000"/>
      </bottom>
      <diagonal/>
    </border>
    <border>
      <left/>
      <right style="hair">
        <color rgb="FF000000"/>
      </right>
      <top style="hair">
        <color rgb="FF000000"/>
      </top>
      <bottom/>
      <diagonal/>
    </border>
    <border>
      <left/>
      <right/>
      <top style="thin">
        <color rgb="FF000000"/>
      </top>
      <bottom/>
      <diagonal/>
    </border>
    <border>
      <left style="medium">
        <color rgb="FF000000"/>
      </left>
      <right/>
      <top/>
      <bottom style="thin">
        <color rgb="FF000000"/>
      </bottom>
      <diagonal/>
    </border>
    <border>
      <left/>
      <right style="medium">
        <color rgb="FF000000"/>
      </right>
      <top/>
      <bottom style="thin">
        <color rgb="FF000000"/>
      </bottom>
      <diagonal/>
    </border>
    <border>
      <left/>
      <right/>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diagonal/>
    </border>
    <border>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right/>
      <top/>
      <bottom style="medium">
        <color rgb="FF000000"/>
      </bottom>
      <diagonal/>
    </border>
    <border>
      <left style="thin">
        <color rgb="FF000000"/>
      </left>
      <right style="medium">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style="medium">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style="hair">
        <color rgb="FF000000"/>
      </left>
      <right/>
      <top style="hair">
        <color rgb="FF000000"/>
      </top>
      <bottom/>
      <diagonal/>
    </border>
    <border>
      <left/>
      <right/>
      <top style="hair">
        <color rgb="FF000000"/>
      </top>
      <bottom/>
      <diagonal/>
    </border>
    <border>
      <left style="medium">
        <color rgb="FF000000"/>
      </left>
      <right style="thin">
        <color rgb="FF000000"/>
      </right>
      <top/>
      <bottom style="hair">
        <color rgb="FF000000"/>
      </bottom>
      <diagonal/>
    </border>
    <border>
      <left style="thin">
        <color rgb="FF000000"/>
      </left>
      <right style="thin">
        <color rgb="FF7F7F7F"/>
      </right>
      <top style="medium">
        <color rgb="FF000000"/>
      </top>
      <bottom style="hair">
        <color rgb="FF000000"/>
      </bottom>
      <diagonal/>
    </border>
    <border>
      <left style="thin">
        <color rgb="FF000000"/>
      </left>
      <right style="thin">
        <color rgb="FF000000"/>
      </right>
      <top style="medium">
        <color rgb="FF000000"/>
      </top>
      <bottom style="hair">
        <color rgb="FF000000"/>
      </bottom>
      <diagonal/>
    </border>
    <border>
      <left style="thin">
        <color rgb="FF7F7F7F"/>
      </left>
      <right style="thin">
        <color rgb="FF7F7F7F"/>
      </right>
      <top style="medium">
        <color rgb="FF000000"/>
      </top>
      <bottom style="hair">
        <color rgb="FF000000"/>
      </bottom>
      <diagonal/>
    </border>
    <border>
      <left style="medium">
        <color rgb="FF000000"/>
      </left>
      <right style="thin">
        <color rgb="FF000000"/>
      </right>
      <top style="medium">
        <color rgb="FF000000"/>
      </top>
      <bottom style="hair">
        <color rgb="FF000000"/>
      </bottom>
      <diagonal/>
    </border>
    <border>
      <left style="thin">
        <color rgb="FF7F7F7F"/>
      </left>
      <right style="thin">
        <color rgb="FF000000"/>
      </right>
      <top style="medium">
        <color rgb="FF000000"/>
      </top>
      <bottom style="hair">
        <color rgb="FF000000"/>
      </bottom>
      <diagonal/>
    </border>
    <border>
      <left style="medium">
        <color rgb="FF000000"/>
      </left>
      <right style="thin">
        <color rgb="FF000000"/>
      </right>
      <top style="hair">
        <color rgb="FF000000"/>
      </top>
      <bottom style="hair">
        <color rgb="FF000000"/>
      </bottom>
      <diagonal/>
    </border>
    <border>
      <left style="thin">
        <color rgb="FF000000"/>
      </left>
      <right style="thin">
        <color rgb="FF7F7F7F"/>
      </right>
      <top/>
      <bottom style="hair">
        <color rgb="FF000000"/>
      </bottom>
      <diagonal/>
    </border>
    <border>
      <left style="thin">
        <color rgb="FF000000"/>
      </left>
      <right style="thin">
        <color rgb="FF000000"/>
      </right>
      <top/>
      <bottom style="hair">
        <color rgb="FF000000"/>
      </bottom>
      <diagonal/>
    </border>
    <border>
      <left style="thin">
        <color rgb="FF7F7F7F"/>
      </left>
      <right style="thin">
        <color rgb="FF7F7F7F"/>
      </right>
      <top/>
      <bottom style="hair">
        <color rgb="FF000000"/>
      </bottom>
      <diagonal/>
    </border>
    <border>
      <left style="thin">
        <color rgb="FF7F7F7F"/>
      </left>
      <right style="thin">
        <color rgb="FF000000"/>
      </right>
      <top/>
      <bottom style="hair">
        <color rgb="FF000000"/>
      </bottom>
      <diagonal/>
    </border>
    <border>
      <left style="thin">
        <color rgb="FF000000"/>
      </left>
      <right style="thin">
        <color rgb="FF7F7F7F"/>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7F7F7F"/>
      </left>
      <right style="thin">
        <color rgb="FF7F7F7F"/>
      </right>
      <top style="hair">
        <color rgb="FF000000"/>
      </top>
      <bottom style="hair">
        <color rgb="FF000000"/>
      </bottom>
      <diagonal/>
    </border>
    <border>
      <left style="thin">
        <color rgb="FF000000"/>
      </left>
      <right/>
      <top style="hair">
        <color rgb="FF000000"/>
      </top>
      <bottom style="hair">
        <color rgb="FF000000"/>
      </bottom>
      <diagonal/>
    </border>
    <border>
      <left style="thin">
        <color rgb="FF7F7F7F"/>
      </left>
      <right style="thin">
        <color rgb="FF000000"/>
      </right>
      <top style="hair">
        <color rgb="FF000000"/>
      </top>
      <bottom style="hair">
        <color rgb="FF000000"/>
      </bottom>
      <diagonal/>
    </border>
    <border>
      <left style="thin">
        <color rgb="FF000000"/>
      </left>
      <right style="medium">
        <color rgb="FF000000"/>
      </right>
      <top style="hair">
        <color rgb="FF000000"/>
      </top>
      <bottom style="hair">
        <color rgb="FF000000"/>
      </bottom>
      <diagonal/>
    </border>
    <border>
      <left style="medium">
        <color rgb="FF000000"/>
      </left>
      <right/>
      <top style="hair">
        <color rgb="FF000000"/>
      </top>
      <bottom style="hair">
        <color rgb="FF000000"/>
      </bottom>
      <diagonal/>
    </border>
    <border>
      <left/>
      <right style="medium">
        <color rgb="FF000000"/>
      </right>
      <top style="hair">
        <color rgb="FF000000"/>
      </top>
      <bottom style="hair">
        <color rgb="FF000000"/>
      </bottom>
      <diagonal/>
    </border>
    <border>
      <left style="thin">
        <color rgb="FF7F7F7F"/>
      </left>
      <right style="thin">
        <color rgb="FF7F7F7F"/>
      </right>
      <top/>
      <bottom style="thin">
        <color rgb="FF7F7F7F"/>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top style="medium">
        <color rgb="FF000000"/>
      </top>
      <bottom style="hair">
        <color rgb="FF000000"/>
      </bottom>
      <diagonal/>
    </border>
    <border>
      <left style="medium">
        <color rgb="FF000000"/>
      </left>
      <right style="thin">
        <color rgb="FF000000"/>
      </right>
      <top style="hair">
        <color rgb="FF000000"/>
      </top>
      <bottom style="medium">
        <color rgb="FF000000"/>
      </bottom>
      <diagonal/>
    </border>
    <border>
      <left/>
      <right style="thin">
        <color rgb="FF000000"/>
      </right>
      <top/>
      <bottom style="medium">
        <color rgb="FF000000"/>
      </bottom>
      <diagonal/>
    </border>
    <border>
      <left style="medium">
        <color rgb="FF000000"/>
      </left>
      <right/>
      <top/>
      <bottom/>
      <diagonal/>
    </border>
    <border>
      <left/>
      <right style="thin">
        <color rgb="FF7F7F7F"/>
      </right>
      <top/>
      <bottom style="thin">
        <color rgb="FF7F7F7F"/>
      </bottom>
      <diagonal/>
    </border>
    <border>
      <left style="thin">
        <color rgb="FF000000"/>
      </left>
      <right/>
      <top style="thin">
        <color rgb="FF7F7F7F"/>
      </top>
      <bottom style="thin">
        <color rgb="FF7F7F7F"/>
      </bottom>
      <diagonal/>
    </border>
    <border>
      <left/>
      <right style="thin">
        <color rgb="FF000000"/>
      </right>
      <top style="thin">
        <color rgb="FF7F7F7F"/>
      </top>
      <bottom style="thin">
        <color rgb="FF7F7F7F"/>
      </bottom>
      <diagonal/>
    </border>
    <border>
      <left/>
      <right style="thin">
        <color rgb="FF000000"/>
      </right>
      <top/>
      <bottom/>
      <diagonal/>
    </border>
    <border>
      <left style="thin">
        <color rgb="FF000000"/>
      </left>
      <right/>
      <top/>
      <bottom/>
      <diagonal/>
    </border>
    <border>
      <left style="medium">
        <color rgb="FF000000"/>
      </left>
      <right/>
      <top style="medium">
        <color rgb="FF000000"/>
      </top>
      <bottom style="thin">
        <color rgb="FF7F7F7F"/>
      </bottom>
      <diagonal/>
    </border>
    <border>
      <left/>
      <right style="thin">
        <color rgb="FF000000"/>
      </right>
      <top style="medium">
        <color rgb="FF000000"/>
      </top>
      <bottom style="thin">
        <color rgb="FF7F7F7F"/>
      </bottom>
      <diagonal/>
    </border>
    <border>
      <left/>
      <right/>
      <top style="medium">
        <color rgb="FF000000"/>
      </top>
      <bottom style="thin">
        <color rgb="FF7F7F7F"/>
      </bottom>
      <diagonal/>
    </border>
    <border>
      <left style="thin">
        <color rgb="FF000000"/>
      </left>
      <right/>
      <top style="medium">
        <color rgb="FF000000"/>
      </top>
      <bottom style="thin">
        <color rgb="FF7F7F7F"/>
      </bottom>
      <diagonal/>
    </border>
    <border>
      <left/>
      <right style="medium">
        <color rgb="FF000000"/>
      </right>
      <top style="medium">
        <color rgb="FF000000"/>
      </top>
      <bottom style="thin">
        <color rgb="FF7F7F7F"/>
      </bottom>
      <diagonal/>
    </border>
    <border>
      <left style="medium">
        <color rgb="FF000000"/>
      </left>
      <right/>
      <top style="thin">
        <color rgb="FF7F7F7F"/>
      </top>
      <bottom style="thin">
        <color rgb="FF7F7F7F"/>
      </bottom>
      <diagonal/>
    </border>
    <border>
      <left style="thin">
        <color rgb="FF7F7F7F"/>
      </left>
      <right style="thin">
        <color rgb="FF7F7F7F"/>
      </right>
      <top style="thin">
        <color rgb="FF7F7F7F"/>
      </top>
      <bottom style="thin">
        <color rgb="FF7F7F7F"/>
      </bottom>
      <diagonal/>
    </border>
    <border>
      <left style="thin">
        <color rgb="FF000000"/>
      </left>
      <right style="thin">
        <color rgb="FF000000"/>
      </right>
      <top style="thin">
        <color rgb="FF7F7F7F"/>
      </top>
      <bottom style="thin">
        <color rgb="FF7F7F7F"/>
      </bottom>
      <diagonal/>
    </border>
    <border>
      <left style="thin">
        <color rgb="FF000000"/>
      </left>
      <right style="medium">
        <color rgb="FF000000"/>
      </right>
      <top/>
      <bottom style="thin">
        <color rgb="FF7F7F7F"/>
      </bottom>
      <diagonal/>
    </border>
    <border>
      <left style="thin">
        <color rgb="FF000000"/>
      </left>
      <right style="thin">
        <color rgb="FF000000"/>
      </right>
      <top style="thin">
        <color rgb="FF7F7F7F"/>
      </top>
      <bottom/>
      <diagonal/>
    </border>
    <border>
      <left style="thin">
        <color rgb="FF000000"/>
      </left>
      <right style="medium">
        <color rgb="FF000000"/>
      </right>
      <top style="thin">
        <color rgb="FF7F7F7F"/>
      </top>
      <bottom/>
      <diagonal/>
    </border>
    <border>
      <left/>
      <right style="thin">
        <color rgb="FF000000"/>
      </right>
      <top/>
      <bottom style="thin">
        <color rgb="FF7F7F7F"/>
      </bottom>
      <diagonal/>
    </border>
    <border>
      <left/>
      <right style="thin">
        <color rgb="FF7F7F7F"/>
      </right>
      <top style="thin">
        <color rgb="FF7F7F7F"/>
      </top>
      <bottom/>
      <diagonal/>
    </border>
    <border>
      <left style="thin">
        <color rgb="FF7F7F7F"/>
      </left>
      <right style="thin">
        <color rgb="FF7F7F7F"/>
      </right>
      <top style="thin">
        <color rgb="FF7F7F7F"/>
      </top>
      <bottom/>
      <diagonal/>
    </border>
    <border>
      <left/>
      <right style="thin">
        <color rgb="FF000000"/>
      </right>
      <top style="thin">
        <color rgb="FF000000"/>
      </top>
      <bottom style="thin">
        <color rgb="FF000000"/>
      </bottom>
      <diagonal/>
    </border>
    <border>
      <left style="thin">
        <color rgb="FF000000"/>
      </left>
      <right style="medium">
        <color rgb="FF000000"/>
      </right>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style="medium">
        <color rgb="FF000000"/>
      </left>
      <right/>
      <top style="thin">
        <color rgb="FF000000"/>
      </top>
      <bottom style="medium">
        <color rgb="FF000000"/>
      </bottom>
      <diagonal/>
    </border>
    <border>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style="medium">
        <color rgb="FF000000"/>
      </top>
      <bottom/>
      <diagonal/>
    </border>
    <border>
      <left/>
      <right style="hair">
        <color rgb="FF000000"/>
      </right>
      <top style="medium">
        <color rgb="FF000000"/>
      </top>
      <bottom/>
      <diagonal/>
    </border>
    <border>
      <left/>
      <right style="thin">
        <color rgb="FF7F7F7F"/>
      </right>
      <top/>
      <bottom/>
      <diagonal/>
    </border>
    <border>
      <left/>
      <right style="hair">
        <color rgb="FF000000"/>
      </right>
      <top style="thin">
        <color rgb="FF000000"/>
      </top>
      <bottom/>
      <diagonal/>
    </border>
    <border>
      <left style="thin">
        <color rgb="FF000000"/>
      </left>
      <right style="medium">
        <color rgb="FF000000"/>
      </right>
      <top style="hair">
        <color rgb="FF000000"/>
      </top>
      <bottom/>
      <diagonal/>
    </border>
    <border>
      <left/>
      <right style="hair">
        <color rgb="FF000000"/>
      </right>
      <top/>
      <bottom style="medium">
        <color rgb="FF000000"/>
      </bottom>
      <diagonal/>
    </border>
    <border>
      <left style="medium">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7F7F7F"/>
      </top>
      <bottom style="thin">
        <color rgb="FF7F7F7F"/>
      </bottom>
      <diagonal/>
    </border>
    <border>
      <left style="medium">
        <color rgb="FF000000"/>
      </left>
      <right style="thin">
        <color rgb="FF000000"/>
      </right>
      <top style="hair">
        <color rgb="FF000000"/>
      </top>
      <bottom style="thin">
        <color rgb="FF000000"/>
      </bottom>
      <diagonal/>
    </border>
    <border>
      <left/>
      <right style="medium">
        <color rgb="FF000000"/>
      </right>
      <top style="hair">
        <color rgb="FF000000"/>
      </top>
      <bottom style="thin">
        <color rgb="FF000000"/>
      </bottom>
      <diagonal/>
    </border>
    <border>
      <left style="medium">
        <color rgb="FF000000"/>
      </left>
      <right style="thin">
        <color rgb="FF7F7F7F"/>
      </right>
      <top style="thin">
        <color rgb="FF7F7F7F"/>
      </top>
      <bottom style="thin">
        <color rgb="FF7F7F7F"/>
      </bottom>
      <diagonal/>
    </border>
    <border>
      <left style="thin">
        <color rgb="FF7F7F7F"/>
      </left>
      <right style="thin">
        <color rgb="FF7F7F7F"/>
      </right>
      <top style="thin">
        <color rgb="FF7F7F7F"/>
      </top>
      <bottom style="medium">
        <color rgb="FF000000"/>
      </bottom>
      <diagonal/>
    </border>
    <border>
      <left/>
      <right style="thin">
        <color rgb="FF000000"/>
      </right>
      <top style="hair">
        <color rgb="FF000000"/>
      </top>
      <bottom style="medium">
        <color rgb="FF000000"/>
      </bottom>
      <diagonal/>
    </border>
    <border>
      <left/>
      <right style="medium">
        <color rgb="FF000000"/>
      </right>
      <top style="hair">
        <color rgb="FF000000"/>
      </top>
      <bottom style="medium">
        <color rgb="FF000000"/>
      </bottom>
      <diagonal/>
    </border>
    <border>
      <left style="medium">
        <color rgb="FF000000"/>
      </left>
      <right style="thin">
        <color rgb="FF000000"/>
      </right>
      <top/>
      <bottom style="thin">
        <color rgb="FF7F7F7F"/>
      </bottom>
      <diagonal/>
    </border>
    <border>
      <left/>
      <right/>
      <top style="hair">
        <color rgb="FF000000"/>
      </top>
      <bottom style="medium">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style="thin">
        <color rgb="FF7F7F7F"/>
      </left>
      <right style="thin">
        <color rgb="FF7F7F7F"/>
      </right>
      <top style="thin">
        <color rgb="FF000000"/>
      </top>
      <bottom style="thin">
        <color rgb="FF7F7F7F"/>
      </bottom>
      <diagonal/>
    </border>
    <border>
      <left style="thin">
        <color rgb="FF000000"/>
      </left>
      <right style="thin">
        <color rgb="FF000000"/>
      </right>
      <top style="medium">
        <color rgb="FF000000"/>
      </top>
      <bottom/>
      <diagonal/>
    </border>
    <border>
      <left style="thin">
        <color rgb="FF000000"/>
      </left>
      <right/>
      <top/>
      <bottom style="medium">
        <color rgb="FF000000"/>
      </bottom>
      <diagonal/>
    </border>
    <border>
      <left style="thin">
        <color rgb="FF000000"/>
      </left>
      <right/>
      <top/>
      <bottom style="thin">
        <color rgb="FF000000"/>
      </bottom>
      <diagonal/>
    </border>
    <border>
      <left style="thin">
        <color rgb="FF7F7F7F"/>
      </left>
      <right/>
      <top/>
      <bottom style="thin">
        <color rgb="FF7F7F7F"/>
      </bottom>
      <diagonal/>
    </border>
    <border>
      <left/>
      <right style="dashed">
        <color rgb="FF000000"/>
      </right>
      <top/>
      <bottom/>
      <diagonal/>
    </border>
    <border>
      <left style="thin">
        <color rgb="FF000000"/>
      </left>
      <right style="thin">
        <color rgb="FF7F7F7F"/>
      </right>
      <top style="thin">
        <color rgb="FF000000"/>
      </top>
      <bottom style="thin">
        <color rgb="FF000000"/>
      </bottom>
      <diagonal/>
    </border>
    <border>
      <left style="thin">
        <color rgb="FF7F7F7F"/>
      </left>
      <right style="thin">
        <color rgb="FF7F7F7F"/>
      </right>
      <top style="thin">
        <color rgb="FF000000"/>
      </top>
      <bottom style="thin">
        <color rgb="FF000000"/>
      </bottom>
      <diagonal/>
    </border>
    <border>
      <left style="thin">
        <color rgb="FF7F7F7F"/>
      </left>
      <right style="thin">
        <color rgb="FF7F7F7F"/>
      </right>
      <top style="thin">
        <color rgb="FF7F7F7F"/>
      </top>
      <bottom style="thin">
        <color rgb="FF000000"/>
      </bottom>
      <diagonal/>
    </border>
    <border>
      <left style="thick">
        <color theme="7"/>
      </left>
      <right/>
      <top style="thick">
        <color theme="7"/>
      </top>
      <bottom style="thick">
        <color theme="7"/>
      </bottom>
      <diagonal/>
    </border>
    <border>
      <left/>
      <right/>
      <top style="thick">
        <color theme="7"/>
      </top>
      <bottom style="thick">
        <color theme="7"/>
      </bottom>
      <diagonal/>
    </border>
    <border>
      <left/>
      <right style="thick">
        <color theme="7"/>
      </right>
      <top style="thick">
        <color theme="7"/>
      </top>
      <bottom style="thick">
        <color theme="7"/>
      </bottom>
      <diagonal/>
    </border>
    <border>
      <left/>
      <right/>
      <top/>
      <bottom style="thick">
        <color theme="7"/>
      </bottom>
      <diagonal/>
    </border>
    <border>
      <left/>
      <right style="thick">
        <color theme="7"/>
      </right>
      <top/>
      <bottom style="thick">
        <color theme="7"/>
      </bottom>
      <diagonal/>
    </border>
    <border>
      <left/>
      <right style="thick">
        <color theme="7"/>
      </right>
      <top/>
      <bottom/>
      <diagonal/>
    </border>
    <border>
      <left/>
      <right/>
      <top style="thick">
        <color theme="7"/>
      </top>
      <bottom/>
      <diagonal/>
    </border>
    <border>
      <left/>
      <right style="thick">
        <color theme="7"/>
      </right>
      <top style="thick">
        <color theme="7"/>
      </top>
      <bottom/>
      <diagonal/>
    </border>
    <border>
      <left style="thick">
        <color theme="7"/>
      </left>
      <right/>
      <top/>
      <bottom/>
      <diagonal/>
    </border>
    <border>
      <left style="thin">
        <color rgb="FF3F3F3F"/>
      </left>
      <right/>
      <top style="thin">
        <color rgb="FF3F3F3F"/>
      </top>
      <bottom style="thin">
        <color rgb="FF3F3F3F"/>
      </bottom>
      <diagonal/>
    </border>
    <border>
      <left style="medium">
        <color rgb="FF000000"/>
      </left>
      <right/>
      <top style="thin">
        <color rgb="FF3F3F3F"/>
      </top>
      <bottom style="thin">
        <color rgb="FF000000"/>
      </bottom>
      <diagonal/>
    </border>
    <border>
      <left style="thin">
        <color rgb="FF3F3F3F"/>
      </left>
      <right/>
      <top style="thin">
        <color rgb="FF000000"/>
      </top>
      <bottom style="medium">
        <color rgb="FF000000"/>
      </bottom>
      <diagonal/>
    </border>
    <border>
      <left style="thin">
        <color rgb="FF000000"/>
      </left>
      <right style="thin">
        <color rgb="FF3F3F3F"/>
      </right>
      <top style="thin">
        <color rgb="FF3F3F3F"/>
      </top>
      <bottom style="medium">
        <color indexed="64"/>
      </bottom>
      <diagonal/>
    </border>
    <border>
      <left/>
      <right/>
      <top style="medium">
        <color indexed="64"/>
      </top>
      <bottom/>
      <diagonal/>
    </border>
    <border>
      <left style="medium">
        <color rgb="FF000000"/>
      </left>
      <right style="thin">
        <color rgb="FF7F7F7F"/>
      </right>
      <top style="thin">
        <color rgb="FF7F7F7F"/>
      </top>
      <bottom style="medium">
        <color indexed="64"/>
      </bottom>
      <diagonal/>
    </border>
    <border>
      <left style="hair">
        <color indexed="64"/>
      </left>
      <right/>
      <top/>
      <bottom/>
      <diagonal/>
    </border>
    <border>
      <left/>
      <right style="hair">
        <color indexed="64"/>
      </right>
      <top/>
      <bottom/>
      <diagonal/>
    </border>
    <border>
      <left style="dotted">
        <color indexed="64"/>
      </left>
      <right/>
      <top style="dotted">
        <color indexed="64"/>
      </top>
      <bottom style="hair">
        <color rgb="FF000000"/>
      </bottom>
      <diagonal/>
    </border>
    <border>
      <left/>
      <right style="dotted">
        <color indexed="64"/>
      </right>
      <top style="dotted">
        <color indexed="64"/>
      </top>
      <bottom style="hair">
        <color rgb="FF000000"/>
      </bottom>
      <diagonal/>
    </border>
    <border>
      <left style="dotted">
        <color indexed="64"/>
      </left>
      <right/>
      <top/>
      <bottom/>
      <diagonal/>
    </border>
    <border>
      <left/>
      <right style="dotted">
        <color indexed="64"/>
      </right>
      <top style="hair">
        <color rgb="FF000000"/>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left style="thin">
        <color rgb="FF7F7F7F"/>
      </left>
      <right/>
      <top/>
      <bottom/>
      <diagonal/>
    </border>
    <border>
      <left style="thin">
        <color rgb="FF7F7F7F"/>
      </left>
      <right style="thin">
        <color theme="0" tint="-0.499984740745262"/>
      </right>
      <top style="thin">
        <color rgb="FF7F7F7F"/>
      </top>
      <bottom/>
      <diagonal/>
    </border>
    <border>
      <left style="thin">
        <color theme="0" tint="-0.499984740745262"/>
      </left>
      <right style="thin">
        <color rgb="FF7F7F7F"/>
      </right>
      <top style="thin">
        <color rgb="FF7F7F7F"/>
      </top>
      <bottom style="thin">
        <color rgb="FF7F7F7F"/>
      </bottom>
      <diagonal/>
    </border>
    <border>
      <left style="thin">
        <color rgb="FF7F7F7F"/>
      </left>
      <right style="thin">
        <color theme="0" tint="-0.499984740745262"/>
      </right>
      <top/>
      <bottom/>
      <diagonal/>
    </border>
    <border>
      <left style="thin">
        <color theme="0" tint="-0.499984740745262"/>
      </left>
      <right style="thin">
        <color rgb="FF7F7F7F"/>
      </right>
      <top style="thin">
        <color rgb="FF7F7F7F"/>
      </top>
      <bottom style="medium">
        <color indexed="64"/>
      </bottom>
      <diagonal/>
    </border>
    <border>
      <left style="thin">
        <color rgb="FF7F7F7F"/>
      </left>
      <right style="thin">
        <color theme="0" tint="-0.499984740745262"/>
      </right>
      <top/>
      <bottom style="medium">
        <color rgb="FF000000"/>
      </bottom>
      <diagonal/>
    </border>
    <border>
      <left style="medium">
        <color rgb="FF000000"/>
      </left>
      <right/>
      <top/>
      <bottom style="medium">
        <color rgb="FF000000"/>
      </bottom>
      <diagonal/>
    </border>
    <border>
      <left style="thick">
        <color theme="7"/>
      </left>
      <right/>
      <top/>
      <bottom style="thick">
        <color theme="7"/>
      </bottom>
      <diagonal/>
    </border>
    <border>
      <left style="medium">
        <color rgb="FF000000"/>
      </left>
      <right/>
      <top style="thick">
        <color theme="7"/>
      </top>
      <bottom style="medium">
        <color rgb="FF000000"/>
      </bottom>
      <diagonal/>
    </border>
    <border>
      <left/>
      <right/>
      <top style="thick">
        <color theme="7"/>
      </top>
      <bottom style="medium">
        <color rgb="FF000000"/>
      </bottom>
      <diagonal/>
    </border>
    <border>
      <left/>
      <right style="medium">
        <color rgb="FF000000"/>
      </right>
      <top style="thick">
        <color theme="7"/>
      </top>
      <bottom style="medium">
        <color rgb="FF000000"/>
      </bottom>
      <diagonal/>
    </border>
    <border>
      <left style="thick">
        <color theme="7"/>
      </left>
      <right/>
      <top style="thick">
        <color theme="7"/>
      </top>
      <bottom/>
      <diagonal/>
    </border>
    <border>
      <left style="thin">
        <color indexed="64"/>
      </left>
      <right style="thin">
        <color rgb="FF000000"/>
      </right>
      <top style="thin">
        <color rgb="FF7F7F7F"/>
      </top>
      <bottom style="medium">
        <color rgb="FF000000"/>
      </bottom>
      <diagonal/>
    </border>
    <border>
      <left style="thin">
        <color indexed="64"/>
      </left>
      <right style="thin">
        <color indexed="64"/>
      </right>
      <top style="thin">
        <color rgb="FF7F7F7F"/>
      </top>
      <bottom style="medium">
        <color rgb="FF000000"/>
      </bottom>
      <diagonal/>
    </border>
    <border>
      <left style="thin">
        <color rgb="FF000000"/>
      </left>
      <right style="thin">
        <color indexed="64"/>
      </right>
      <top style="thin">
        <color rgb="FF7F7F7F"/>
      </top>
      <bottom style="medium">
        <color rgb="FF000000"/>
      </bottom>
      <diagonal/>
    </border>
    <border>
      <left/>
      <right style="medium">
        <color rgb="FF000000"/>
      </right>
      <top style="thick">
        <color theme="7"/>
      </top>
      <bottom/>
      <diagonal/>
    </border>
    <border>
      <left style="hair">
        <color rgb="FF000000"/>
      </left>
      <right/>
      <top style="hair">
        <color indexed="64"/>
      </top>
      <bottom/>
      <diagonal/>
    </border>
    <border>
      <left/>
      <right style="hair">
        <color rgb="FF000000"/>
      </right>
      <top style="hair">
        <color indexed="64"/>
      </top>
      <bottom/>
      <diagonal/>
    </border>
    <border>
      <left style="thin">
        <color rgb="FF7F7F7F"/>
      </left>
      <right/>
      <top style="thin">
        <color rgb="FF7F7F7F"/>
      </top>
      <bottom style="thin">
        <color rgb="FF3F3F3F"/>
      </bottom>
      <diagonal/>
    </border>
    <border>
      <left/>
      <right style="thin">
        <color rgb="FF7F7F7F"/>
      </right>
      <top style="thin">
        <color rgb="FF7F7F7F"/>
      </top>
      <bottom style="thin">
        <color rgb="FF3F3F3F"/>
      </bottom>
      <diagonal/>
    </border>
    <border>
      <left style="thin">
        <color indexed="64"/>
      </left>
      <right style="thin">
        <color indexed="64"/>
      </right>
      <top style="thin">
        <color indexed="64"/>
      </top>
      <bottom style="thin">
        <color indexed="64"/>
      </bottom>
      <diagonal/>
    </border>
    <border>
      <left style="thin">
        <color rgb="FF3F3F3F"/>
      </left>
      <right style="thin">
        <color rgb="FF3F3F3F"/>
      </right>
      <top/>
      <bottom style="thin">
        <color rgb="FF3F3F3F"/>
      </bottom>
      <diagonal/>
    </border>
    <border>
      <left style="medium">
        <color rgb="FF000000"/>
      </left>
      <right style="thin">
        <color rgb="FF000000"/>
      </right>
      <top/>
      <bottom style="medium">
        <color indexed="64"/>
      </bottom>
      <diagonal/>
    </border>
    <border>
      <left/>
      <right style="medium">
        <color rgb="FF000000"/>
      </right>
      <top style="thin">
        <color indexed="64"/>
      </top>
      <bottom style="thin">
        <color indexed="64"/>
      </bottom>
      <diagonal/>
    </border>
    <border>
      <left style="medium">
        <color rgb="FF000000"/>
      </left>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hair">
        <color indexed="64"/>
      </right>
      <top style="hair">
        <color rgb="FF000000"/>
      </top>
      <bottom/>
      <diagonal/>
    </border>
    <border>
      <left/>
      <right style="hair">
        <color indexed="64"/>
      </right>
      <top/>
      <bottom style="hair">
        <color rgb="FF000000"/>
      </bottom>
      <diagonal/>
    </border>
  </borders>
  <cellStyleXfs count="5">
    <xf numFmtId="0" fontId="0" fillId="0" borderId="0"/>
    <xf numFmtId="0" fontId="39" fillId="11" borderId="95" applyNumberFormat="0" applyAlignment="0" applyProtection="0"/>
    <xf numFmtId="0" fontId="40" fillId="12" borderId="25" applyNumberFormat="0" applyAlignment="0" applyProtection="0"/>
    <xf numFmtId="0" fontId="41" fillId="0" borderId="0" applyNumberFormat="0" applyFill="0" applyBorder="0" applyAlignment="0" applyProtection="0"/>
    <xf numFmtId="0" fontId="45" fillId="0" borderId="0"/>
  </cellStyleXfs>
  <cellXfs count="666">
    <xf numFmtId="0" fontId="0" fillId="0" borderId="0" xfId="0" applyFont="1" applyAlignment="1"/>
    <xf numFmtId="0" fontId="0" fillId="0" borderId="0" xfId="0" applyFont="1"/>
    <xf numFmtId="0" fontId="4" fillId="0" borderId="0" xfId="0" applyFont="1"/>
    <xf numFmtId="0" fontId="0" fillId="0" borderId="0" xfId="0" applyFont="1"/>
    <xf numFmtId="0" fontId="5" fillId="0" borderId="4" xfId="0" applyFont="1" applyBorder="1" applyAlignment="1">
      <alignment horizontal="center" vertical="center"/>
    </xf>
    <xf numFmtId="0" fontId="4" fillId="0" borderId="0" xfId="0" applyFont="1" applyAlignment="1">
      <alignment wrapText="1"/>
    </xf>
    <xf numFmtId="0" fontId="4" fillId="0" borderId="8" xfId="0" applyFont="1" applyBorder="1"/>
    <xf numFmtId="0" fontId="10" fillId="0" borderId="0" xfId="0" applyFont="1" applyAlignment="1">
      <alignment vertical="top"/>
    </xf>
    <xf numFmtId="0" fontId="0" fillId="0" borderId="12" xfId="0" applyFont="1" applyBorder="1"/>
    <xf numFmtId="0" fontId="8" fillId="4" borderId="15" xfId="0" applyFont="1" applyFill="1" applyBorder="1"/>
    <xf numFmtId="0" fontId="4" fillId="0" borderId="16" xfId="0" applyFont="1" applyBorder="1"/>
    <xf numFmtId="2" fontId="8" fillId="4" borderId="15" xfId="0" applyNumberFormat="1" applyFont="1" applyFill="1" applyBorder="1"/>
    <xf numFmtId="0" fontId="4" fillId="0" borderId="17" xfId="0" applyFont="1" applyBorder="1"/>
    <xf numFmtId="0" fontId="12" fillId="0" borderId="18" xfId="0" applyFont="1" applyBorder="1"/>
    <xf numFmtId="0" fontId="4" fillId="0" borderId="18" xfId="0" applyFont="1" applyBorder="1"/>
    <xf numFmtId="0" fontId="12" fillId="0" borderId="0" xfId="0" applyFont="1" applyAlignment="1">
      <alignment wrapText="1"/>
    </xf>
    <xf numFmtId="0" fontId="9" fillId="0" borderId="0" xfId="0" applyFont="1" applyAlignment="1">
      <alignment vertical="top" wrapText="1"/>
    </xf>
    <xf numFmtId="2" fontId="4" fillId="5" borderId="0" xfId="0" applyNumberFormat="1" applyFont="1" applyFill="1" applyBorder="1"/>
    <xf numFmtId="1" fontId="4" fillId="0" borderId="22" xfId="0" applyNumberFormat="1" applyFont="1" applyBorder="1"/>
    <xf numFmtId="1" fontId="4" fillId="0" borderId="16" xfId="0" applyNumberFormat="1" applyFont="1" applyBorder="1"/>
    <xf numFmtId="164" fontId="4" fillId="5" borderId="0" xfId="0" applyNumberFormat="1" applyFont="1" applyFill="1" applyBorder="1"/>
    <xf numFmtId="1" fontId="4" fillId="0" borderId="16" xfId="0" applyNumberFormat="1" applyFont="1" applyBorder="1" applyAlignment="1">
      <alignment horizontal="left"/>
    </xf>
    <xf numFmtId="165" fontId="4" fillId="5" borderId="0" xfId="0" applyNumberFormat="1" applyFont="1" applyFill="1" applyBorder="1"/>
    <xf numFmtId="166" fontId="4" fillId="5" borderId="0" xfId="0" applyNumberFormat="1" applyFont="1" applyFill="1" applyBorder="1"/>
    <xf numFmtId="0" fontId="13" fillId="0" borderId="24" xfId="0" applyFont="1" applyBorder="1"/>
    <xf numFmtId="1" fontId="4" fillId="0" borderId="26" xfId="0" applyNumberFormat="1" applyFont="1" applyBorder="1"/>
    <xf numFmtId="0" fontId="13" fillId="0" borderId="27" xfId="0" applyFont="1" applyBorder="1"/>
    <xf numFmtId="0" fontId="15" fillId="0" borderId="0" xfId="0" applyFont="1"/>
    <xf numFmtId="0" fontId="15" fillId="0" borderId="28" xfId="0" applyFont="1" applyBorder="1"/>
    <xf numFmtId="164" fontId="4" fillId="5" borderId="29" xfId="0" applyNumberFormat="1" applyFont="1" applyFill="1" applyBorder="1"/>
    <xf numFmtId="0" fontId="15" fillId="0" borderId="12" xfId="0" applyFont="1" applyBorder="1"/>
    <xf numFmtId="2" fontId="4" fillId="5" borderId="30" xfId="0" applyNumberFormat="1" applyFont="1" applyFill="1" applyBorder="1"/>
    <xf numFmtId="1" fontId="4" fillId="0" borderId="31" xfId="0" applyNumberFormat="1" applyFont="1" applyBorder="1"/>
    <xf numFmtId="0" fontId="13" fillId="0" borderId="34" xfId="0" applyFont="1" applyBorder="1"/>
    <xf numFmtId="1" fontId="4" fillId="0" borderId="35" xfId="0" applyNumberFormat="1" applyFont="1" applyBorder="1"/>
    <xf numFmtId="0" fontId="15" fillId="0" borderId="21" xfId="0" applyFont="1" applyBorder="1"/>
    <xf numFmtId="0" fontId="4" fillId="0" borderId="34" xfId="0" applyFont="1" applyBorder="1"/>
    <xf numFmtId="2" fontId="4" fillId="5" borderId="29" xfId="0" applyNumberFormat="1" applyFont="1" applyFill="1" applyBorder="1"/>
    <xf numFmtId="2" fontId="4" fillId="0" borderId="26" xfId="0" applyNumberFormat="1" applyFont="1" applyBorder="1"/>
    <xf numFmtId="2" fontId="4" fillId="0" borderId="31" xfId="0" applyNumberFormat="1" applyFont="1" applyBorder="1"/>
    <xf numFmtId="0" fontId="13" fillId="0" borderId="36" xfId="0" applyFont="1" applyBorder="1"/>
    <xf numFmtId="2" fontId="4" fillId="0" borderId="37" xfId="0" applyNumberFormat="1" applyFont="1" applyBorder="1"/>
    <xf numFmtId="0" fontId="4" fillId="0" borderId="39" xfId="0" applyFont="1" applyBorder="1"/>
    <xf numFmtId="0" fontId="12" fillId="0" borderId="44" xfId="0" applyFont="1" applyBorder="1"/>
    <xf numFmtId="0" fontId="12" fillId="0" borderId="45" xfId="0" applyFont="1" applyBorder="1"/>
    <xf numFmtId="0" fontId="12" fillId="0" borderId="0" xfId="0" applyFont="1"/>
    <xf numFmtId="0" fontId="12" fillId="0" borderId="33" xfId="0" applyFont="1" applyBorder="1"/>
    <xf numFmtId="0" fontId="12" fillId="0" borderId="44" xfId="0" applyFont="1" applyBorder="1" applyAlignment="1">
      <alignment horizontal="center"/>
    </xf>
    <xf numFmtId="0" fontId="12" fillId="0" borderId="45" xfId="0" applyFont="1" applyBorder="1" applyAlignment="1">
      <alignment horizontal="center"/>
    </xf>
    <xf numFmtId="0" fontId="12" fillId="0" borderId="33" xfId="0" applyFont="1" applyBorder="1" applyAlignment="1">
      <alignment horizontal="center"/>
    </xf>
    <xf numFmtId="1" fontId="4" fillId="0" borderId="46" xfId="0" applyNumberFormat="1" applyFont="1" applyBorder="1"/>
    <xf numFmtId="0" fontId="12" fillId="0" borderId="39" xfId="0" applyFont="1" applyBorder="1"/>
    <xf numFmtId="164" fontId="12" fillId="0" borderId="40" xfId="0" applyNumberFormat="1" applyFont="1" applyBorder="1"/>
    <xf numFmtId="164" fontId="12" fillId="0" borderId="0" xfId="0" applyNumberFormat="1" applyFont="1"/>
    <xf numFmtId="0" fontId="4" fillId="0" borderId="46" xfId="0" applyFont="1" applyBorder="1"/>
    <xf numFmtId="2" fontId="12" fillId="0" borderId="46" xfId="0" applyNumberFormat="1" applyFont="1" applyBorder="1"/>
    <xf numFmtId="0" fontId="12" fillId="0" borderId="47" xfId="0" applyFont="1" applyBorder="1"/>
    <xf numFmtId="0" fontId="12" fillId="0" borderId="39" xfId="0" applyFont="1" applyBorder="1" applyAlignment="1">
      <alignment horizontal="center"/>
    </xf>
    <xf numFmtId="164" fontId="12" fillId="0" borderId="40" xfId="0" applyNumberFormat="1" applyFont="1" applyBorder="1" applyAlignment="1">
      <alignment horizontal="center"/>
    </xf>
    <xf numFmtId="164" fontId="12" fillId="0" borderId="46" xfId="0" applyNumberFormat="1" applyFont="1" applyBorder="1" applyAlignment="1">
      <alignment horizontal="center"/>
    </xf>
    <xf numFmtId="164" fontId="12" fillId="0" borderId="48" xfId="0" applyNumberFormat="1" applyFont="1" applyBorder="1"/>
    <xf numFmtId="164" fontId="12" fillId="0" borderId="49" xfId="0" applyNumberFormat="1" applyFont="1" applyBorder="1"/>
    <xf numFmtId="2" fontId="12" fillId="0" borderId="50" xfId="0" applyNumberFormat="1" applyFont="1" applyBorder="1"/>
    <xf numFmtId="0" fontId="12" fillId="0" borderId="47" xfId="0" applyFont="1" applyBorder="1" applyAlignment="1">
      <alignment horizontal="center"/>
    </xf>
    <xf numFmtId="164" fontId="12" fillId="0" borderId="48" xfId="0" applyNumberFormat="1" applyFont="1" applyBorder="1" applyAlignment="1">
      <alignment horizontal="center"/>
    </xf>
    <xf numFmtId="164" fontId="12" fillId="0" borderId="50" xfId="0" applyNumberFormat="1" applyFont="1" applyBorder="1" applyAlignment="1">
      <alignment horizontal="center"/>
    </xf>
    <xf numFmtId="0" fontId="0" fillId="0" borderId="0" xfId="0" applyFont="1" applyAlignment="1">
      <alignment horizontal="center"/>
    </xf>
    <xf numFmtId="0" fontId="0" fillId="0" borderId="44" xfId="0" applyFont="1" applyBorder="1"/>
    <xf numFmtId="0" fontId="0" fillId="0" borderId="45" xfId="0" applyFont="1" applyBorder="1"/>
    <xf numFmtId="0" fontId="0" fillId="0" borderId="33" xfId="0" applyFont="1" applyBorder="1"/>
    <xf numFmtId="2" fontId="0" fillId="0" borderId="47" xfId="0" applyNumberFormat="1" applyFont="1" applyBorder="1" applyAlignment="1">
      <alignment horizontal="right"/>
    </xf>
    <xf numFmtId="2" fontId="0" fillId="0" borderId="48" xfId="0" applyNumberFormat="1" applyFont="1" applyBorder="1" applyAlignment="1">
      <alignment horizontal="right"/>
    </xf>
    <xf numFmtId="2" fontId="0" fillId="0" borderId="50" xfId="0" applyNumberFormat="1" applyFont="1" applyBorder="1" applyAlignment="1">
      <alignment horizontal="right"/>
    </xf>
    <xf numFmtId="164" fontId="0" fillId="0" borderId="47" xfId="0" applyNumberFormat="1" applyFont="1" applyBorder="1" applyAlignment="1">
      <alignment horizontal="right"/>
    </xf>
    <xf numFmtId="164" fontId="0" fillId="0" borderId="48" xfId="0" applyNumberFormat="1" applyFont="1" applyBorder="1" applyAlignment="1">
      <alignment horizontal="right"/>
    </xf>
    <xf numFmtId="164" fontId="0" fillId="0" borderId="50" xfId="0" applyNumberFormat="1" applyFont="1" applyBorder="1" applyAlignment="1">
      <alignment horizontal="right"/>
    </xf>
    <xf numFmtId="165" fontId="0" fillId="0" borderId="48" xfId="0" applyNumberFormat="1" applyFont="1" applyBorder="1" applyAlignment="1">
      <alignment horizontal="right"/>
    </xf>
    <xf numFmtId="165" fontId="0" fillId="0" borderId="50" xfId="0" applyNumberFormat="1" applyFont="1" applyBorder="1" applyAlignment="1">
      <alignment horizontal="right"/>
    </xf>
    <xf numFmtId="165" fontId="0" fillId="0" borderId="47" xfId="0" applyNumberFormat="1" applyFont="1" applyBorder="1" applyAlignment="1">
      <alignment horizontal="right"/>
    </xf>
    <xf numFmtId="166" fontId="0" fillId="0" borderId="48" xfId="0" applyNumberFormat="1" applyFont="1" applyBorder="1" applyAlignment="1">
      <alignment horizontal="right"/>
    </xf>
    <xf numFmtId="0" fontId="12" fillId="0" borderId="0" xfId="0" applyFont="1" applyAlignment="1">
      <alignment horizontal="center"/>
    </xf>
    <xf numFmtId="0" fontId="12" fillId="0" borderId="46" xfId="0" applyFont="1" applyBorder="1"/>
    <xf numFmtId="0" fontId="12" fillId="0" borderId="50" xfId="0" applyFont="1" applyBorder="1"/>
    <xf numFmtId="0" fontId="2" fillId="0" borderId="0" xfId="0" applyFont="1" applyAlignment="1">
      <alignment horizontal="center"/>
    </xf>
    <xf numFmtId="0" fontId="12" fillId="0" borderId="0" xfId="0" applyFont="1" applyAlignment="1">
      <alignment horizontal="left" vertical="top" wrapText="1"/>
    </xf>
    <xf numFmtId="0" fontId="7" fillId="0" borderId="53" xfId="0" applyFont="1" applyBorder="1" applyAlignment="1">
      <alignment horizontal="center"/>
    </xf>
    <xf numFmtId="0" fontId="12" fillId="0" borderId="58" xfId="0" applyFont="1" applyBorder="1"/>
    <xf numFmtId="165" fontId="8" fillId="4" borderId="59" xfId="0" applyNumberFormat="1" applyFont="1" applyFill="1" applyBorder="1"/>
    <xf numFmtId="0" fontId="12" fillId="0" borderId="60" xfId="0" applyFont="1" applyBorder="1"/>
    <xf numFmtId="0" fontId="8" fillId="4" borderId="61" xfId="0" applyFont="1" applyFill="1" applyBorder="1"/>
    <xf numFmtId="0" fontId="12" fillId="0" borderId="46" xfId="0" applyFont="1" applyBorder="1" applyAlignment="1">
      <alignment horizontal="left"/>
    </xf>
    <xf numFmtId="0" fontId="12" fillId="0" borderId="62" xfId="0" applyFont="1" applyBorder="1"/>
    <xf numFmtId="0" fontId="8" fillId="4" borderId="59" xfId="0" applyFont="1" applyFill="1" applyBorder="1"/>
    <xf numFmtId="0" fontId="8" fillId="4" borderId="63" xfId="0" applyFont="1" applyFill="1" applyBorder="1" applyAlignment="1">
      <alignment horizontal="right"/>
    </xf>
    <xf numFmtId="0" fontId="12" fillId="0" borderId="64" xfId="0" applyFont="1" applyBorder="1"/>
    <xf numFmtId="165" fontId="8" fillId="4" borderId="65" xfId="0" applyNumberFormat="1" applyFont="1" applyFill="1" applyBorder="1"/>
    <xf numFmtId="0" fontId="12" fillId="0" borderId="66" xfId="0" applyFont="1" applyBorder="1"/>
    <xf numFmtId="0" fontId="8" fillId="4" borderId="67" xfId="0" applyFont="1" applyFill="1" applyBorder="1"/>
    <xf numFmtId="0" fontId="8" fillId="4" borderId="68" xfId="0" applyFont="1" applyFill="1" applyBorder="1"/>
    <xf numFmtId="0" fontId="8" fillId="4" borderId="69" xfId="0" applyFont="1" applyFill="1" applyBorder="1"/>
    <xf numFmtId="0" fontId="12" fillId="0" borderId="70" xfId="0" applyFont="1" applyBorder="1"/>
    <xf numFmtId="0" fontId="8" fillId="4" borderId="71" xfId="0" applyFont="1" applyFill="1" applyBorder="1"/>
    <xf numFmtId="0" fontId="8" fillId="4" borderId="72" xfId="0" applyFont="1" applyFill="1" applyBorder="1" applyAlignment="1">
      <alignment horizontal="right"/>
    </xf>
    <xf numFmtId="0" fontId="8" fillId="4" borderId="73" xfId="0" applyFont="1" applyFill="1" applyBorder="1"/>
    <xf numFmtId="0" fontId="12" fillId="0" borderId="74" xfId="0" applyFont="1" applyBorder="1"/>
    <xf numFmtId="165" fontId="8" fillId="4" borderId="67" xfId="0" applyNumberFormat="1" applyFont="1" applyFill="1" applyBorder="1"/>
    <xf numFmtId="0" fontId="8" fillId="4" borderId="65" xfId="0" applyFont="1" applyFill="1" applyBorder="1"/>
    <xf numFmtId="0" fontId="0" fillId="0" borderId="75" xfId="0" applyFont="1" applyBorder="1"/>
    <xf numFmtId="0" fontId="0" fillId="0" borderId="76" xfId="0" applyFont="1" applyBorder="1"/>
    <xf numFmtId="0" fontId="12" fillId="0" borderId="12" xfId="0" applyFont="1" applyBorder="1"/>
    <xf numFmtId="0" fontId="8" fillId="4" borderId="77" xfId="0" applyFont="1" applyFill="1" applyBorder="1"/>
    <xf numFmtId="0" fontId="12" fillId="0" borderId="40" xfId="0" applyFont="1" applyBorder="1"/>
    <xf numFmtId="0" fontId="8" fillId="4" borderId="48" xfId="0" applyFont="1" applyFill="1" applyBorder="1"/>
    <xf numFmtId="0" fontId="7" fillId="0" borderId="53" xfId="0" applyFont="1" applyBorder="1"/>
    <xf numFmtId="0" fontId="7" fillId="0" borderId="78" xfId="0" applyFont="1" applyBorder="1"/>
    <xf numFmtId="0" fontId="7" fillId="0" borderId="79" xfId="0" applyFont="1" applyBorder="1"/>
    <xf numFmtId="0" fontId="8" fillId="4" borderId="80" xfId="0" applyFont="1" applyFill="1" applyBorder="1" applyAlignment="1">
      <alignment horizontal="right"/>
    </xf>
    <xf numFmtId="0" fontId="18" fillId="0" borderId="0" xfId="0" applyFont="1" applyAlignment="1">
      <alignment horizontal="left" vertical="top" wrapText="1"/>
    </xf>
    <xf numFmtId="0" fontId="8" fillId="4" borderId="73" xfId="0" applyFont="1" applyFill="1" applyBorder="1" applyAlignment="1">
      <alignment horizontal="right"/>
    </xf>
    <xf numFmtId="0" fontId="12" fillId="0" borderId="81" xfId="0" applyFont="1" applyBorder="1"/>
    <xf numFmtId="0" fontId="12" fillId="0" borderId="48" xfId="0" applyFont="1" applyBorder="1"/>
    <xf numFmtId="0" fontId="12" fillId="0" borderId="49" xfId="0" applyFont="1" applyBorder="1"/>
    <xf numFmtId="0" fontId="12" fillId="0" borderId="82" xfId="0" applyFont="1" applyBorder="1"/>
    <xf numFmtId="0" fontId="7" fillId="0" borderId="4" xfId="0" applyFont="1" applyBorder="1"/>
    <xf numFmtId="0" fontId="0" fillId="0" borderId="83" xfId="0" applyFont="1" applyBorder="1"/>
    <xf numFmtId="0" fontId="12" fillId="0" borderId="83" xfId="0" applyFont="1" applyBorder="1"/>
    <xf numFmtId="0" fontId="12" fillId="0" borderId="22" xfId="0" applyFont="1" applyBorder="1"/>
    <xf numFmtId="0" fontId="12" fillId="0" borderId="16" xfId="0" applyFont="1" applyBorder="1"/>
    <xf numFmtId="164" fontId="12" fillId="5" borderId="0" xfId="0" applyNumberFormat="1" applyFont="1" applyFill="1" applyBorder="1"/>
    <xf numFmtId="0" fontId="12" fillId="0" borderId="87" xfId="0" applyFont="1" applyBorder="1"/>
    <xf numFmtId="0" fontId="7" fillId="0" borderId="0" xfId="0" applyFont="1" applyAlignment="1">
      <alignment horizontal="center"/>
    </xf>
    <xf numFmtId="0" fontId="18" fillId="0" borderId="0" xfId="0" applyFont="1" applyAlignment="1">
      <alignment wrapText="1"/>
    </xf>
    <xf numFmtId="164" fontId="0" fillId="0" borderId="0" xfId="0" applyNumberFormat="1" applyFont="1"/>
    <xf numFmtId="0" fontId="8" fillId="0" borderId="0" xfId="0" applyFont="1" applyAlignment="1">
      <alignment horizontal="right"/>
    </xf>
    <xf numFmtId="0" fontId="8" fillId="0" borderId="0" xfId="0" applyFont="1"/>
    <xf numFmtId="0" fontId="8" fillId="4" borderId="95" xfId="0" applyFont="1" applyFill="1" applyBorder="1"/>
    <xf numFmtId="0" fontId="12" fillId="5" borderId="87" xfId="0" applyFont="1" applyFill="1" applyBorder="1"/>
    <xf numFmtId="0" fontId="12" fillId="5" borderId="40" xfId="0" applyFont="1" applyFill="1" applyBorder="1"/>
    <xf numFmtId="0" fontId="12" fillId="0" borderId="96" xfId="0" applyFont="1" applyBorder="1"/>
    <xf numFmtId="0" fontId="12" fillId="0" borderId="97" xfId="0" applyFont="1" applyBorder="1"/>
    <xf numFmtId="0" fontId="12" fillId="0" borderId="98" xfId="0" applyFont="1" applyBorder="1"/>
    <xf numFmtId="0" fontId="12" fillId="0" borderId="99" xfId="0" applyFont="1" applyBorder="1"/>
    <xf numFmtId="0" fontId="8" fillId="4" borderId="86" xfId="0" applyFont="1" applyFill="1" applyBorder="1" applyAlignment="1">
      <alignment horizontal="right"/>
    </xf>
    <xf numFmtId="0" fontId="8" fillId="4" borderId="100" xfId="0" applyFont="1" applyFill="1" applyBorder="1" applyAlignment="1">
      <alignment horizontal="right"/>
    </xf>
    <xf numFmtId="0" fontId="8" fillId="4" borderId="101" xfId="0" applyFont="1" applyFill="1" applyBorder="1"/>
    <xf numFmtId="0" fontId="8" fillId="4" borderId="102" xfId="0" applyFont="1" applyFill="1" applyBorder="1"/>
    <xf numFmtId="1" fontId="12" fillId="5" borderId="103" xfId="0" applyNumberFormat="1" applyFont="1" applyFill="1" applyBorder="1"/>
    <xf numFmtId="1" fontId="12" fillId="0" borderId="45" xfId="0" applyNumberFormat="1" applyFont="1" applyBorder="1"/>
    <xf numFmtId="1" fontId="12" fillId="5" borderId="45" xfId="0" applyNumberFormat="1" applyFont="1" applyFill="1" applyBorder="1"/>
    <xf numFmtId="0" fontId="12" fillId="5" borderId="45" xfId="0" applyFont="1" applyFill="1" applyBorder="1"/>
    <xf numFmtId="1" fontId="12" fillId="0" borderId="40" xfId="0" applyNumberFormat="1" applyFont="1" applyBorder="1"/>
    <xf numFmtId="1" fontId="12" fillId="0" borderId="38" xfId="0" applyNumberFormat="1" applyFont="1" applyBorder="1"/>
    <xf numFmtId="1" fontId="12" fillId="0" borderId="104" xfId="0" applyNumberFormat="1" applyFont="1" applyBorder="1"/>
    <xf numFmtId="164" fontId="12" fillId="5" borderId="103" xfId="0" applyNumberFormat="1" applyFont="1" applyFill="1" applyBorder="1"/>
    <xf numFmtId="2" fontId="23" fillId="7" borderId="45" xfId="0" applyNumberFormat="1" applyFont="1" applyFill="1" applyBorder="1" applyAlignment="1">
      <alignment horizontal="left"/>
    </xf>
    <xf numFmtId="164" fontId="12" fillId="5" borderId="45" xfId="0" applyNumberFormat="1" applyFont="1" applyFill="1" applyBorder="1"/>
    <xf numFmtId="2" fontId="7" fillId="5" borderId="33" xfId="0" applyNumberFormat="1" applyFont="1" applyFill="1" applyBorder="1"/>
    <xf numFmtId="164" fontId="12" fillId="5" borderId="103" xfId="0" applyNumberFormat="1" applyFont="1" applyFill="1" applyBorder="1" applyAlignment="1">
      <alignment horizontal="right"/>
    </xf>
    <xf numFmtId="2" fontId="23" fillId="7" borderId="103" xfId="0" applyNumberFormat="1" applyFont="1" applyFill="1" applyBorder="1" applyAlignment="1">
      <alignment horizontal="left"/>
    </xf>
    <xf numFmtId="2" fontId="7" fillId="5" borderId="35" xfId="0" applyNumberFormat="1" applyFont="1" applyFill="1" applyBorder="1"/>
    <xf numFmtId="0" fontId="7" fillId="0" borderId="33" xfId="0" applyFont="1" applyBorder="1"/>
    <xf numFmtId="0" fontId="7" fillId="0" borderId="31" xfId="0" applyFont="1" applyBorder="1"/>
    <xf numFmtId="2" fontId="23" fillId="7" borderId="33" xfId="0" applyNumberFormat="1" applyFont="1" applyFill="1" applyBorder="1" applyAlignment="1">
      <alignment horizontal="left"/>
    </xf>
    <xf numFmtId="164" fontId="12" fillId="5" borderId="106" xfId="0" applyNumberFormat="1" applyFont="1" applyFill="1" applyBorder="1" applyAlignment="1">
      <alignment horizontal="right"/>
    </xf>
    <xf numFmtId="0" fontId="7" fillId="0" borderId="109" xfId="0" applyFont="1" applyBorder="1"/>
    <xf numFmtId="0" fontId="15" fillId="0" borderId="0" xfId="0" applyFont="1" applyAlignment="1">
      <alignment horizontal="center"/>
    </xf>
    <xf numFmtId="0" fontId="7" fillId="0" borderId="110" xfId="0" applyFont="1" applyBorder="1"/>
    <xf numFmtId="0" fontId="25" fillId="0" borderId="0" xfId="0" applyFont="1"/>
    <xf numFmtId="0" fontId="10" fillId="0" borderId="111" xfId="0" applyFont="1" applyBorder="1"/>
    <xf numFmtId="0" fontId="12" fillId="5" borderId="0" xfId="0" applyFont="1" applyFill="1" applyBorder="1"/>
    <xf numFmtId="0" fontId="15" fillId="0" borderId="19" xfId="0" applyFont="1" applyBorder="1"/>
    <xf numFmtId="0" fontId="12" fillId="0" borderId="112" xfId="0" applyFont="1" applyBorder="1"/>
    <xf numFmtId="0" fontId="0" fillId="0" borderId="52" xfId="0" applyFont="1" applyBorder="1"/>
    <xf numFmtId="2" fontId="12" fillId="0" borderId="0" xfId="0" applyNumberFormat="1" applyFont="1"/>
    <xf numFmtId="0" fontId="7" fillId="0" borderId="0" xfId="0" applyFont="1" applyAlignment="1">
      <alignment wrapText="1"/>
    </xf>
    <xf numFmtId="0" fontId="10" fillId="0" borderId="46" xfId="0" applyFont="1" applyBorder="1"/>
    <xf numFmtId="2" fontId="12" fillId="5" borderId="0" xfId="0" applyNumberFormat="1" applyFont="1" applyFill="1" applyBorder="1"/>
    <xf numFmtId="0" fontId="26" fillId="7" borderId="12" xfId="0" applyFont="1" applyFill="1" applyBorder="1" applyAlignment="1">
      <alignment horizontal="left"/>
    </xf>
    <xf numFmtId="0" fontId="26" fillId="7" borderId="16" xfId="0" applyFont="1" applyFill="1" applyBorder="1" applyAlignment="1">
      <alignment horizontal="left"/>
    </xf>
    <xf numFmtId="1" fontId="19" fillId="6" borderId="15" xfId="0" applyNumberFormat="1" applyFont="1" applyFill="1" applyBorder="1"/>
    <xf numFmtId="0" fontId="8" fillId="9" borderId="15" xfId="0" applyFont="1" applyFill="1" applyBorder="1"/>
    <xf numFmtId="167" fontId="8" fillId="4" borderId="15" xfId="0" applyNumberFormat="1" applyFont="1" applyFill="1" applyBorder="1" applyAlignment="1">
      <alignment horizontal="right"/>
    </xf>
    <xf numFmtId="0" fontId="8" fillId="4" borderId="113" xfId="0" applyFont="1" applyFill="1" applyBorder="1" applyAlignment="1">
      <alignment horizontal="right"/>
    </xf>
    <xf numFmtId="167" fontId="8" fillId="4" borderId="101" xfId="0" applyNumberFormat="1" applyFont="1" applyFill="1" applyBorder="1"/>
    <xf numFmtId="0" fontId="10" fillId="0" borderId="109" xfId="0" applyFont="1" applyBorder="1"/>
    <xf numFmtId="165" fontId="0" fillId="0" borderId="29" xfId="0" applyNumberFormat="1" applyFont="1" applyBorder="1"/>
    <xf numFmtId="0" fontId="7" fillId="0" borderId="114" xfId="0" applyFont="1" applyBorder="1"/>
    <xf numFmtId="0" fontId="7" fillId="0" borderId="26" xfId="0" applyFont="1" applyBorder="1"/>
    <xf numFmtId="167" fontId="12" fillId="0" borderId="0" xfId="0" applyNumberFormat="1" applyFont="1"/>
    <xf numFmtId="0" fontId="10" fillId="0" borderId="115" xfId="0" applyFont="1" applyBorder="1"/>
    <xf numFmtId="0" fontId="7" fillId="0" borderId="12" xfId="0" applyFont="1" applyBorder="1"/>
    <xf numFmtId="2" fontId="0" fillId="0" borderId="0" xfId="0" applyNumberFormat="1" applyFont="1"/>
    <xf numFmtId="0" fontId="7" fillId="0" borderId="16" xfId="0" applyFont="1" applyBorder="1"/>
    <xf numFmtId="0" fontId="10" fillId="0" borderId="50" xfId="0" applyFont="1" applyBorder="1"/>
    <xf numFmtId="0" fontId="7" fillId="0" borderId="116" xfId="0" applyFont="1" applyBorder="1"/>
    <xf numFmtId="0" fontId="7" fillId="0" borderId="18" xfId="0" applyFont="1" applyBorder="1"/>
    <xf numFmtId="0" fontId="27" fillId="0" borderId="0" xfId="0" applyFont="1" applyAlignment="1">
      <alignment vertical="top" wrapText="1"/>
    </xf>
    <xf numFmtId="0" fontId="28" fillId="0" borderId="0" xfId="0" applyFont="1"/>
    <xf numFmtId="0" fontId="29" fillId="0" borderId="0" xfId="0" applyFont="1"/>
    <xf numFmtId="0" fontId="7" fillId="0" borderId="117" xfId="0" applyFont="1" applyBorder="1" applyAlignment="1">
      <alignment horizontal="center"/>
    </xf>
    <xf numFmtId="0" fontId="8" fillId="4" borderId="119" xfId="0" applyFont="1" applyFill="1" applyBorder="1"/>
    <xf numFmtId="168" fontId="8" fillId="4" borderId="95" xfId="0" applyNumberFormat="1" applyFont="1" applyFill="1" applyBorder="1"/>
    <xf numFmtId="9" fontId="4" fillId="0" borderId="108" xfId="0" applyNumberFormat="1" applyFont="1" applyBorder="1"/>
    <xf numFmtId="0" fontId="4" fillId="0" borderId="26" xfId="0" applyFont="1" applyBorder="1"/>
    <xf numFmtId="164" fontId="15" fillId="6" borderId="56" xfId="0" applyNumberFormat="1" applyFont="1" applyFill="1" applyBorder="1"/>
    <xf numFmtId="9" fontId="4" fillId="0" borderId="87" xfId="0" applyNumberFormat="1" applyFont="1" applyBorder="1"/>
    <xf numFmtId="164" fontId="15" fillId="6" borderId="11" xfId="0" applyNumberFormat="1" applyFont="1" applyFill="1" applyBorder="1"/>
    <xf numFmtId="0" fontId="4" fillId="0" borderId="120" xfId="0" applyFont="1" applyBorder="1"/>
    <xf numFmtId="0" fontId="0" fillId="0" borderId="87" xfId="0" applyFont="1" applyBorder="1"/>
    <xf numFmtId="9" fontId="19" fillId="6" borderId="15" xfId="0" applyNumberFormat="1" applyFont="1" applyFill="1" applyBorder="1"/>
    <xf numFmtId="9" fontId="0" fillId="0" borderId="87" xfId="0" applyNumberFormat="1" applyFont="1" applyBorder="1"/>
    <xf numFmtId="0" fontId="19" fillId="6" borderId="15" xfId="0" applyFont="1" applyFill="1" applyBorder="1"/>
    <xf numFmtId="0" fontId="4" fillId="0" borderId="121" xfId="0" applyFont="1" applyBorder="1"/>
    <xf numFmtId="164" fontId="15" fillId="6" borderId="19" xfId="0" applyNumberFormat="1" applyFont="1" applyFill="1" applyBorder="1"/>
    <xf numFmtId="0" fontId="13" fillId="0" borderId="44" xfId="0" applyFont="1" applyBorder="1" applyAlignment="1">
      <alignment horizontal="center"/>
    </xf>
    <xf numFmtId="2" fontId="15" fillId="0" borderId="56" xfId="0" applyNumberFormat="1" applyFont="1" applyBorder="1"/>
    <xf numFmtId="0" fontId="8" fillId="4" borderId="122" xfId="0" applyFont="1" applyFill="1" applyBorder="1"/>
    <xf numFmtId="9" fontId="8" fillId="4" borderId="95" xfId="0" applyNumberFormat="1" applyFont="1" applyFill="1" applyBorder="1"/>
    <xf numFmtId="0" fontId="12" fillId="0" borderId="124" xfId="0" applyFont="1" applyBorder="1"/>
    <xf numFmtId="9" fontId="19" fillId="6" borderId="123" xfId="0" applyNumberFormat="1" applyFont="1" applyFill="1" applyBorder="1"/>
    <xf numFmtId="9" fontId="12" fillId="0" borderId="124" xfId="0" applyNumberFormat="1" applyFont="1" applyBorder="1"/>
    <xf numFmtId="0" fontId="19" fillId="6" borderId="123" xfId="0" applyFont="1" applyFill="1" applyBorder="1"/>
    <xf numFmtId="0" fontId="12" fillId="0" borderId="125" xfId="0" applyFont="1" applyBorder="1"/>
    <xf numFmtId="10" fontId="8" fillId="4" borderId="95" xfId="0" applyNumberFormat="1" applyFont="1" applyFill="1" applyBorder="1"/>
    <xf numFmtId="0" fontId="4" fillId="0" borderId="108" xfId="0" applyFont="1" applyBorder="1"/>
    <xf numFmtId="0" fontId="8" fillId="4" borderId="95" xfId="0" applyFont="1" applyFill="1" applyBorder="1" applyAlignment="1">
      <alignment horizontal="right"/>
    </xf>
    <xf numFmtId="0" fontId="30" fillId="0" borderId="0" xfId="0" applyFont="1"/>
    <xf numFmtId="0" fontId="31" fillId="0" borderId="0" xfId="0" applyFont="1"/>
    <xf numFmtId="0" fontId="8" fillId="4" borderId="126" xfId="0" applyFont="1" applyFill="1" applyBorder="1"/>
    <xf numFmtId="0" fontId="4" fillId="0" borderId="87" xfId="0" applyFont="1" applyBorder="1"/>
    <xf numFmtId="0" fontId="8" fillId="4" borderId="77" xfId="0" applyFont="1" applyFill="1" applyBorder="1" applyAlignment="1">
      <alignment horizontal="right"/>
    </xf>
    <xf numFmtId="0" fontId="32" fillId="0" borderId="0" xfId="0" applyFont="1"/>
    <xf numFmtId="0" fontId="4" fillId="0" borderId="81" xfId="0" applyFont="1" applyBorder="1"/>
    <xf numFmtId="0" fontId="12" fillId="5" borderId="127" xfId="0" applyFont="1" applyFill="1" applyBorder="1"/>
    <xf numFmtId="10" fontId="12" fillId="5" borderId="127" xfId="0" applyNumberFormat="1" applyFont="1" applyFill="1" applyBorder="1"/>
    <xf numFmtId="0" fontId="4" fillId="0" borderId="124" xfId="0" applyFont="1" applyBorder="1"/>
    <xf numFmtId="3" fontId="12" fillId="5" borderId="127" xfId="0" applyNumberFormat="1" applyFont="1" applyFill="1" applyBorder="1"/>
    <xf numFmtId="0" fontId="4" fillId="0" borderId="125" xfId="0" applyFont="1" applyBorder="1"/>
    <xf numFmtId="10" fontId="12" fillId="0" borderId="0" xfId="0" applyNumberFormat="1" applyFont="1"/>
    <xf numFmtId="0" fontId="5" fillId="0" borderId="45" xfId="0" applyFont="1" applyBorder="1" applyAlignment="1">
      <alignment horizontal="center"/>
    </xf>
    <xf numFmtId="0" fontId="5" fillId="0" borderId="105" xfId="0" applyFont="1" applyBorder="1" applyAlignment="1">
      <alignment horizontal="center"/>
    </xf>
    <xf numFmtId="0" fontId="5" fillId="0" borderId="103" xfId="0" applyFont="1" applyBorder="1" applyAlignment="1">
      <alignment horizontal="center"/>
    </xf>
    <xf numFmtId="0" fontId="4" fillId="0" borderId="128" xfId="0" applyFont="1" applyBorder="1" applyAlignment="1">
      <alignment horizontal="center"/>
    </xf>
    <xf numFmtId="0" fontId="12" fillId="0" borderId="129" xfId="0" applyFont="1" applyBorder="1"/>
    <xf numFmtId="0" fontId="12" fillId="0" borderId="108" xfId="0" applyFont="1" applyBorder="1"/>
    <xf numFmtId="0" fontId="4" fillId="0" borderId="130" xfId="0" applyFont="1" applyBorder="1"/>
    <xf numFmtId="10" fontId="4" fillId="0" borderId="131" xfId="0" applyNumberFormat="1" applyFont="1" applyBorder="1"/>
    <xf numFmtId="0" fontId="8" fillId="4" borderId="132" xfId="0" applyFont="1" applyFill="1" applyBorder="1"/>
    <xf numFmtId="0" fontId="15" fillId="0" borderId="22" xfId="0" applyFont="1" applyBorder="1"/>
    <xf numFmtId="10" fontId="4" fillId="0" borderId="88" xfId="0" applyNumberFormat="1" applyFont="1" applyBorder="1"/>
    <xf numFmtId="0" fontId="15" fillId="0" borderId="16" xfId="0" applyFont="1" applyBorder="1"/>
    <xf numFmtId="0" fontId="5" fillId="0" borderId="128" xfId="0" applyFont="1" applyBorder="1" applyAlignment="1">
      <alignment horizontal="center"/>
    </xf>
    <xf numFmtId="0" fontId="5" fillId="0" borderId="108" xfId="0" applyFont="1" applyBorder="1" applyAlignment="1">
      <alignment horizontal="center"/>
    </xf>
    <xf numFmtId="10" fontId="4" fillId="8" borderId="131" xfId="0" applyNumberFormat="1" applyFont="1" applyFill="1" applyBorder="1"/>
    <xf numFmtId="0" fontId="4" fillId="0" borderId="47" xfId="0" applyFont="1" applyBorder="1"/>
    <xf numFmtId="10" fontId="4" fillId="8" borderId="133" xfId="0" applyNumberFormat="1" applyFont="1" applyFill="1" applyBorder="1"/>
    <xf numFmtId="10" fontId="4" fillId="0" borderId="49" xfId="0" applyNumberFormat="1" applyFont="1" applyBorder="1"/>
    <xf numFmtId="10" fontId="4" fillId="8" borderId="111" xfId="0" applyNumberFormat="1" applyFont="1" applyFill="1" applyBorder="1"/>
    <xf numFmtId="10" fontId="4" fillId="0" borderId="82" xfId="0" applyNumberFormat="1" applyFont="1" applyBorder="1"/>
    <xf numFmtId="10" fontId="4" fillId="8" borderId="88" xfId="0" applyNumberFormat="1" applyFont="1" applyFill="1" applyBorder="1"/>
    <xf numFmtId="10" fontId="4" fillId="8" borderId="40" xfId="0" applyNumberFormat="1" applyFont="1" applyFill="1" applyBorder="1"/>
    <xf numFmtId="0" fontId="12" fillId="0" borderId="134" xfId="0" applyFont="1" applyBorder="1"/>
    <xf numFmtId="10" fontId="4" fillId="8" borderId="46" xfId="0" applyNumberFormat="1" applyFont="1" applyFill="1" applyBorder="1"/>
    <xf numFmtId="10" fontId="19" fillId="6" borderId="95" xfId="0" applyNumberFormat="1" applyFont="1" applyFill="1" applyBorder="1"/>
    <xf numFmtId="165" fontId="19" fillId="6" borderId="95" xfId="0" applyNumberFormat="1" applyFont="1" applyFill="1" applyBorder="1"/>
    <xf numFmtId="0" fontId="18" fillId="0" borderId="0" xfId="0" applyFont="1" applyAlignment="1">
      <alignment horizontal="left" wrapText="1"/>
    </xf>
    <xf numFmtId="0" fontId="4" fillId="0" borderId="53" xfId="0" applyFont="1" applyBorder="1"/>
    <xf numFmtId="10" fontId="12" fillId="0" borderId="78" xfId="0" applyNumberFormat="1" applyFont="1" applyBorder="1"/>
    <xf numFmtId="10" fontId="12" fillId="0" borderId="79" xfId="0" applyNumberFormat="1" applyFont="1" applyBorder="1"/>
    <xf numFmtId="0" fontId="12" fillId="0" borderId="128" xfId="0" applyFont="1" applyBorder="1"/>
    <xf numFmtId="0" fontId="0" fillId="4" borderId="0" xfId="0" applyFont="1" applyFill="1" applyBorder="1" applyAlignment="1">
      <alignment horizontal="right"/>
    </xf>
    <xf numFmtId="0" fontId="0" fillId="4" borderId="102" xfId="0" applyFont="1" applyFill="1" applyBorder="1" applyAlignment="1">
      <alignment horizontal="right"/>
    </xf>
    <xf numFmtId="0" fontId="7" fillId="0" borderId="51" xfId="0" applyFont="1" applyBorder="1"/>
    <xf numFmtId="0" fontId="12" fillId="5" borderId="133" xfId="0" applyFont="1" applyFill="1" applyBorder="1"/>
    <xf numFmtId="0" fontId="12" fillId="0" borderId="52" xfId="0" applyFont="1" applyBorder="1"/>
    <xf numFmtId="0" fontId="7" fillId="0" borderId="30" xfId="0" applyFont="1" applyBorder="1"/>
    <xf numFmtId="167" fontId="12" fillId="5" borderId="38" xfId="0" applyNumberFormat="1" applyFont="1" applyFill="1" applyBorder="1"/>
    <xf numFmtId="0" fontId="12" fillId="0" borderId="32" xfId="0" applyFont="1" applyBorder="1"/>
    <xf numFmtId="2" fontId="36" fillId="5" borderId="38" xfId="0" applyNumberFormat="1" applyFont="1" applyFill="1" applyBorder="1"/>
    <xf numFmtId="0" fontId="12" fillId="0" borderId="31" xfId="0" applyFont="1" applyBorder="1"/>
    <xf numFmtId="0" fontId="37" fillId="10" borderId="0" xfId="0" applyFont="1" applyFill="1" applyBorder="1"/>
    <xf numFmtId="0" fontId="12" fillId="10" borderId="0" xfId="0" applyFont="1" applyFill="1" applyBorder="1"/>
    <xf numFmtId="0" fontId="12" fillId="10" borderId="0" xfId="0" applyFont="1" applyFill="1" applyBorder="1" applyAlignment="1">
      <alignment wrapText="1"/>
    </xf>
    <xf numFmtId="0" fontId="38" fillId="0" borderId="0" xfId="0" applyFont="1"/>
    <xf numFmtId="0" fontId="9" fillId="0" borderId="0" xfId="0" applyFont="1"/>
    <xf numFmtId="0" fontId="12" fillId="0" borderId="38" xfId="0" applyFont="1" applyBorder="1" applyAlignment="1">
      <alignment horizontal="center"/>
    </xf>
    <xf numFmtId="0" fontId="12" fillId="0" borderId="135" xfId="0" applyFont="1" applyBorder="1" applyAlignment="1">
      <alignment horizontal="center"/>
    </xf>
    <xf numFmtId="0" fontId="12" fillId="0" borderId="118" xfId="0" applyFont="1" applyBorder="1" applyAlignment="1">
      <alignment horizontal="center"/>
    </xf>
    <xf numFmtId="0" fontId="12" fillId="0" borderId="103" xfId="0" applyFont="1" applyBorder="1" applyAlignment="1">
      <alignment horizontal="center"/>
    </xf>
    <xf numFmtId="0" fontId="15" fillId="0" borderId="0" xfId="0" applyFont="1" applyAlignment="1">
      <alignment horizontal="center" vertical="top" wrapText="1"/>
    </xf>
    <xf numFmtId="0" fontId="5" fillId="0" borderId="129" xfId="0" applyFont="1" applyBorder="1" applyAlignment="1">
      <alignment horizontal="center" vertical="center"/>
    </xf>
    <xf numFmtId="0" fontId="4" fillId="0" borderId="129" xfId="0" applyFont="1" applyBorder="1"/>
    <xf numFmtId="0" fontId="4" fillId="0" borderId="88" xfId="0" applyFont="1" applyBorder="1"/>
    <xf numFmtId="0" fontId="27" fillId="0" borderId="0" xfId="0" applyFont="1"/>
    <xf numFmtId="0" fontId="27" fillId="0" borderId="87" xfId="0" applyFont="1" applyBorder="1"/>
    <xf numFmtId="0" fontId="7" fillId="0" borderId="38" xfId="0" applyFont="1" applyBorder="1"/>
    <xf numFmtId="0" fontId="7" fillId="0" borderId="106" xfId="0" applyFont="1" applyBorder="1"/>
    <xf numFmtId="0" fontId="0" fillId="0" borderId="137" xfId="0" applyFont="1" applyBorder="1"/>
    <xf numFmtId="0" fontId="27" fillId="0" borderId="32" xfId="0" applyFont="1" applyBorder="1"/>
    <xf numFmtId="0" fontId="27" fillId="0" borderId="106" xfId="0" applyFont="1" applyBorder="1"/>
    <xf numFmtId="0" fontId="11" fillId="0" borderId="0" xfId="0" applyFont="1"/>
    <xf numFmtId="0" fontId="12" fillId="0" borderId="137" xfId="0" applyFont="1" applyBorder="1"/>
    <xf numFmtId="2" fontId="8" fillId="4" borderId="95" xfId="0" applyNumberFormat="1" applyFont="1" applyFill="1" applyBorder="1"/>
    <xf numFmtId="0" fontId="4" fillId="0" borderId="135" xfId="0" applyFont="1" applyBorder="1"/>
    <xf numFmtId="0" fontId="4" fillId="0" borderId="106" xfId="0" applyFont="1" applyBorder="1"/>
    <xf numFmtId="0" fontId="4" fillId="0" borderId="29" xfId="0" applyFont="1" applyBorder="1"/>
    <xf numFmtId="0" fontId="5" fillId="0" borderId="103" xfId="0" applyFont="1" applyBorder="1" applyAlignment="1">
      <alignment horizontal="center" vertical="center"/>
    </xf>
    <xf numFmtId="2" fontId="0" fillId="0" borderId="137" xfId="0" applyNumberFormat="1" applyFont="1" applyBorder="1"/>
    <xf numFmtId="2" fontId="0" fillId="0" borderId="87" xfId="0" applyNumberFormat="1" applyFont="1" applyBorder="1"/>
    <xf numFmtId="1" fontId="4" fillId="5" borderId="0" xfId="0" applyNumberFormat="1" applyFont="1" applyFill="1" applyBorder="1"/>
    <xf numFmtId="1" fontId="4" fillId="0" borderId="87" xfId="0" applyNumberFormat="1" applyFont="1" applyBorder="1"/>
    <xf numFmtId="1" fontId="12" fillId="0" borderId="0" xfId="0" applyNumberFormat="1" applyFont="1"/>
    <xf numFmtId="1" fontId="4" fillId="0" borderId="87" xfId="0" applyNumberFormat="1" applyFont="1" applyBorder="1" applyAlignment="1">
      <alignment horizontal="left"/>
    </xf>
    <xf numFmtId="0" fontId="7" fillId="0" borderId="128" xfId="0" applyFont="1" applyBorder="1"/>
    <xf numFmtId="2" fontId="19" fillId="6" borderId="95" xfId="0" applyNumberFormat="1" applyFont="1" applyFill="1" applyBorder="1"/>
    <xf numFmtId="0" fontId="19" fillId="6" borderId="95" xfId="0" applyFont="1" applyFill="1" applyBorder="1"/>
    <xf numFmtId="0" fontId="7" fillId="0" borderId="40" xfId="0" applyFont="1" applyBorder="1"/>
    <xf numFmtId="0" fontId="27" fillId="0" borderId="88" xfId="0" applyFont="1" applyBorder="1"/>
    <xf numFmtId="0" fontId="13" fillId="0" borderId="45" xfId="0" applyFont="1" applyBorder="1"/>
    <xf numFmtId="1" fontId="19" fillId="2" borderId="138" xfId="0" applyNumberFormat="1" applyFont="1" applyFill="1" applyBorder="1"/>
    <xf numFmtId="1" fontId="4" fillId="0" borderId="108" xfId="0" applyNumberFormat="1" applyFont="1" applyBorder="1"/>
    <xf numFmtId="1" fontId="19" fillId="2" borderId="139" xfId="0" applyNumberFormat="1" applyFont="1" applyFill="1" applyBorder="1"/>
    <xf numFmtId="0" fontId="13" fillId="0" borderId="106" xfId="0" applyFont="1" applyBorder="1"/>
    <xf numFmtId="1" fontId="4" fillId="5" borderId="32" xfId="0" applyNumberFormat="1" applyFont="1" applyFill="1" applyBorder="1"/>
    <xf numFmtId="0" fontId="27" fillId="8" borderId="88" xfId="0" applyFont="1" applyFill="1" applyBorder="1"/>
    <xf numFmtId="164" fontId="29" fillId="8" borderId="88" xfId="0" applyNumberFormat="1" applyFont="1" applyFill="1" applyBorder="1" applyAlignment="1">
      <alignment horizontal="right"/>
    </xf>
    <xf numFmtId="1" fontId="4" fillId="5" borderId="129" xfId="0" applyNumberFormat="1" applyFont="1" applyFill="1" applyBorder="1"/>
    <xf numFmtId="1" fontId="4" fillId="5" borderId="29" xfId="0" applyNumberFormat="1" applyFont="1" applyFill="1" applyBorder="1"/>
    <xf numFmtId="167" fontId="4" fillId="5" borderId="129" xfId="0" applyNumberFormat="1" applyFont="1" applyFill="1" applyBorder="1"/>
    <xf numFmtId="0" fontId="27" fillId="8" borderId="135" xfId="0" applyFont="1" applyFill="1" applyBorder="1"/>
    <xf numFmtId="1" fontId="4" fillId="5" borderId="88" xfId="0" applyNumberFormat="1" applyFont="1" applyFill="1" applyBorder="1"/>
    <xf numFmtId="2" fontId="4" fillId="5" borderId="88" xfId="0" applyNumberFormat="1" applyFont="1" applyFill="1" applyBorder="1"/>
    <xf numFmtId="1" fontId="4" fillId="5" borderId="135" xfId="0" applyNumberFormat="1" applyFont="1" applyFill="1" applyBorder="1"/>
    <xf numFmtId="1" fontId="4" fillId="0" borderId="106" xfId="0" applyNumberFormat="1" applyFont="1" applyBorder="1"/>
    <xf numFmtId="1" fontId="19" fillId="2" borderId="140" xfId="0" applyNumberFormat="1" applyFont="1" applyFill="1" applyBorder="1"/>
    <xf numFmtId="1" fontId="19" fillId="2" borderId="102" xfId="0" applyNumberFormat="1" applyFont="1" applyFill="1" applyBorder="1"/>
    <xf numFmtId="1" fontId="4" fillId="5" borderId="105" xfId="0" applyNumberFormat="1" applyFont="1" applyFill="1" applyBorder="1"/>
    <xf numFmtId="1" fontId="4" fillId="0" borderId="103" xfId="0" applyNumberFormat="1" applyFont="1" applyBorder="1"/>
    <xf numFmtId="2" fontId="4" fillId="0" borderId="108" xfId="0" applyNumberFormat="1" applyFont="1" applyBorder="1"/>
    <xf numFmtId="2" fontId="4" fillId="0" borderId="87" xfId="0" applyNumberFormat="1" applyFont="1" applyBorder="1"/>
    <xf numFmtId="0" fontId="13" fillId="0" borderId="103" xfId="0" applyFont="1" applyBorder="1"/>
    <xf numFmtId="2" fontId="4" fillId="0" borderId="103" xfId="0" applyNumberFormat="1" applyFont="1" applyBorder="1"/>
    <xf numFmtId="0" fontId="0" fillId="0" borderId="0" xfId="0" applyFont="1" applyBorder="1"/>
    <xf numFmtId="0" fontId="5" fillId="0" borderId="17" xfId="0" applyFont="1" applyBorder="1" applyAlignment="1">
      <alignment horizontal="center" vertical="center"/>
    </xf>
    <xf numFmtId="0" fontId="4" fillId="0" borderId="149" xfId="0" applyFont="1" applyBorder="1"/>
    <xf numFmtId="2" fontId="14" fillId="6" borderId="150" xfId="0" applyNumberFormat="1" applyFont="1" applyFill="1" applyBorder="1"/>
    <xf numFmtId="164" fontId="14" fillId="6" borderId="150" xfId="0" applyNumberFormat="1" applyFont="1" applyFill="1" applyBorder="1"/>
    <xf numFmtId="2" fontId="14" fillId="6" borderId="107" xfId="0" applyNumberFormat="1" applyFont="1" applyFill="1" applyBorder="1"/>
    <xf numFmtId="2" fontId="14" fillId="6" borderId="152" xfId="0" applyNumberFormat="1" applyFont="1" applyFill="1" applyBorder="1"/>
    <xf numFmtId="164" fontId="40" fillId="12" borderId="25" xfId="2" applyNumberFormat="1"/>
    <xf numFmtId="1" fontId="40" fillId="12" borderId="25" xfId="2" applyNumberFormat="1"/>
    <xf numFmtId="1" fontId="40" fillId="12" borderId="153" xfId="2" applyNumberFormat="1" applyBorder="1"/>
    <xf numFmtId="0" fontId="39" fillId="11" borderId="95" xfId="1" applyAlignment="1">
      <alignment horizontal="right"/>
    </xf>
    <xf numFmtId="0" fontId="39" fillId="11" borderId="95" xfId="1"/>
    <xf numFmtId="2" fontId="39" fillId="11" borderId="95" xfId="1" applyNumberFormat="1"/>
    <xf numFmtId="10" fontId="39" fillId="11" borderId="95" xfId="1" applyNumberFormat="1"/>
    <xf numFmtId="0" fontId="4" fillId="0" borderId="154" xfId="0" applyFont="1" applyBorder="1"/>
    <xf numFmtId="10" fontId="39" fillId="11" borderId="155" xfId="1" applyNumberFormat="1" applyBorder="1"/>
    <xf numFmtId="0" fontId="4" fillId="0" borderId="83" xfId="0" applyFont="1" applyBorder="1"/>
    <xf numFmtId="0" fontId="15" fillId="0" borderId="160" xfId="0" applyFont="1" applyBorder="1"/>
    <xf numFmtId="0" fontId="15" fillId="0" borderId="161" xfId="0" applyFont="1" applyBorder="1"/>
    <xf numFmtId="0" fontId="15" fillId="0" borderId="162" xfId="0" applyFont="1" applyBorder="1"/>
    <xf numFmtId="0" fontId="15" fillId="0" borderId="164" xfId="0" applyFont="1" applyBorder="1"/>
    <xf numFmtId="164" fontId="41" fillId="16" borderId="160" xfId="3" applyNumberFormat="1" applyFill="1" applyBorder="1"/>
    <xf numFmtId="164" fontId="41" fillId="16" borderId="160" xfId="3" applyNumberFormat="1" applyFill="1" applyBorder="1" applyAlignment="1">
      <alignment horizontal="right"/>
    </xf>
    <xf numFmtId="164" fontId="41" fillId="16" borderId="163" xfId="3" applyNumberFormat="1" applyFill="1" applyBorder="1"/>
    <xf numFmtId="0" fontId="4" fillId="0" borderId="0" xfId="0" applyFont="1" applyBorder="1"/>
    <xf numFmtId="0" fontId="39" fillId="11" borderId="15" xfId="1" applyBorder="1"/>
    <xf numFmtId="0" fontId="4" fillId="0" borderId="165" xfId="0" applyFont="1" applyBorder="1"/>
    <xf numFmtId="2" fontId="39" fillId="11" borderId="15" xfId="1" applyNumberFormat="1" applyBorder="1"/>
    <xf numFmtId="0" fontId="0" fillId="0" borderId="165" xfId="0" applyFont="1" applyBorder="1"/>
    <xf numFmtId="9" fontId="39" fillId="11" borderId="101" xfId="1" applyNumberFormat="1" applyBorder="1"/>
    <xf numFmtId="0" fontId="4" fillId="0" borderId="166" xfId="0" applyFont="1" applyBorder="1"/>
    <xf numFmtId="0" fontId="39" fillId="11" borderId="167" xfId="1" applyBorder="1"/>
    <xf numFmtId="0" fontId="4" fillId="0" borderId="168" xfId="0" applyFont="1" applyBorder="1"/>
    <xf numFmtId="9" fontId="39" fillId="11" borderId="167" xfId="1" applyNumberFormat="1" applyBorder="1"/>
    <xf numFmtId="9" fontId="39" fillId="11" borderId="169" xfId="1" applyNumberFormat="1" applyBorder="1"/>
    <xf numFmtId="0" fontId="4" fillId="0" borderId="170" xfId="0" applyFont="1" applyBorder="1"/>
    <xf numFmtId="0" fontId="0" fillId="0" borderId="149" xfId="0" applyFont="1" applyBorder="1"/>
    <xf numFmtId="0" fontId="12" fillId="0" borderId="177" xfId="0" applyFont="1" applyBorder="1"/>
    <xf numFmtId="0" fontId="12" fillId="0" borderId="178" xfId="0" applyFont="1" applyBorder="1"/>
    <xf numFmtId="3" fontId="39" fillId="11" borderId="95" xfId="1" applyNumberFormat="1" applyAlignment="1">
      <alignment horizontal="right"/>
    </xf>
    <xf numFmtId="0" fontId="44" fillId="0" borderId="0" xfId="0" applyFont="1" applyAlignment="1">
      <alignment horizontal="center"/>
    </xf>
    <xf numFmtId="0" fontId="0" fillId="0" borderId="0" xfId="0" applyFont="1" applyBorder="1" applyAlignment="1"/>
    <xf numFmtId="0" fontId="0" fillId="0" borderId="0" xfId="0" applyFont="1" applyAlignment="1">
      <alignment vertical="center"/>
    </xf>
    <xf numFmtId="0" fontId="0" fillId="0" borderId="0" xfId="0" applyFont="1" applyAlignment="1"/>
    <xf numFmtId="0" fontId="9" fillId="0" borderId="11" xfId="0" applyFont="1" applyBorder="1" applyAlignment="1">
      <alignment vertical="top" wrapText="1"/>
    </xf>
    <xf numFmtId="0" fontId="40" fillId="12" borderId="25" xfId="2"/>
    <xf numFmtId="0" fontId="8" fillId="4" borderId="183" xfId="0" applyFont="1" applyFill="1" applyBorder="1" applyAlignment="1">
      <alignment horizontal="left"/>
    </xf>
    <xf numFmtId="0" fontId="8" fillId="4" borderId="184" xfId="0" applyFont="1" applyFill="1" applyBorder="1" applyAlignment="1">
      <alignment horizontal="left"/>
    </xf>
    <xf numFmtId="0" fontId="12" fillId="5" borderId="0" xfId="0" applyFont="1" applyFill="1" applyBorder="1" applyAlignment="1">
      <alignment horizontal="left"/>
    </xf>
    <xf numFmtId="0" fontId="0" fillId="0" borderId="0" xfId="0" applyFont="1"/>
    <xf numFmtId="0" fontId="3" fillId="0" borderId="33" xfId="0" applyFont="1" applyBorder="1"/>
    <xf numFmtId="164" fontId="12" fillId="0" borderId="50" xfId="0" applyNumberFormat="1" applyFont="1" applyBorder="1"/>
    <xf numFmtId="0" fontId="3" fillId="0" borderId="44" xfId="0" applyFont="1" applyBorder="1"/>
    <xf numFmtId="0" fontId="43" fillId="13" borderId="142" xfId="0" applyFont="1" applyFill="1" applyBorder="1" applyAlignment="1">
      <alignment vertical="center"/>
    </xf>
    <xf numFmtId="0" fontId="43" fillId="13" borderId="143" xfId="0" applyFont="1" applyFill="1" applyBorder="1" applyAlignment="1">
      <alignment vertical="center"/>
    </xf>
    <xf numFmtId="0" fontId="16" fillId="0" borderId="1" xfId="0" applyFont="1" applyBorder="1" applyAlignment="1">
      <alignment horizontal="center"/>
    </xf>
    <xf numFmtId="0" fontId="3" fillId="0" borderId="2" xfId="0" applyFont="1" applyBorder="1"/>
    <xf numFmtId="0" fontId="3" fillId="0" borderId="3" xfId="0" applyFont="1" applyBorder="1"/>
    <xf numFmtId="0" fontId="12" fillId="0" borderId="0" xfId="0" applyFont="1" applyAlignment="1">
      <alignment wrapText="1"/>
    </xf>
    <xf numFmtId="0" fontId="0" fillId="0" borderId="0" xfId="0" applyFont="1" applyAlignment="1"/>
    <xf numFmtId="0" fontId="12" fillId="5" borderId="0" xfId="0" applyFont="1" applyFill="1" applyBorder="1"/>
    <xf numFmtId="0" fontId="3" fillId="0" borderId="0" xfId="0" applyFont="1" applyBorder="1"/>
    <xf numFmtId="0" fontId="15" fillId="0" borderId="158" xfId="0" applyFont="1" applyBorder="1" applyAlignment="1">
      <alignment horizontal="center"/>
    </xf>
    <xf numFmtId="0" fontId="3" fillId="0" borderId="159" xfId="0" applyFont="1" applyBorder="1"/>
    <xf numFmtId="0" fontId="5" fillId="0" borderId="2" xfId="0" applyFont="1" applyBorder="1" applyAlignment="1">
      <alignment horizontal="center"/>
    </xf>
    <xf numFmtId="0" fontId="8" fillId="4" borderId="23" xfId="0" applyFont="1" applyFill="1" applyBorder="1"/>
    <xf numFmtId="0" fontId="3" fillId="0" borderId="13" xfId="0" applyFont="1" applyBorder="1"/>
    <xf numFmtId="0" fontId="3" fillId="0" borderId="15" xfId="0" applyFont="1" applyBorder="1"/>
    <xf numFmtId="0" fontId="5" fillId="0" borderId="1" xfId="0" applyFont="1" applyBorder="1" applyAlignment="1">
      <alignment horizontal="center"/>
    </xf>
    <xf numFmtId="0" fontId="39" fillId="11" borderId="95" xfId="1"/>
    <xf numFmtId="0" fontId="6" fillId="0" borderId="5" xfId="0" applyFont="1" applyBorder="1" applyAlignment="1">
      <alignment horizontal="center"/>
    </xf>
    <xf numFmtId="0" fontId="3" fillId="0" borderId="6" xfId="0" applyFont="1" applyBorder="1"/>
    <xf numFmtId="0" fontId="5" fillId="0" borderId="49" xfId="0" applyFont="1" applyBorder="1" applyAlignment="1">
      <alignment horizontal="center"/>
    </xf>
    <xf numFmtId="0" fontId="3" fillId="0" borderId="18" xfId="0" applyFont="1" applyBorder="1"/>
    <xf numFmtId="0" fontId="42" fillId="13" borderId="141" xfId="0" applyFont="1" applyFill="1" applyBorder="1" applyAlignment="1">
      <alignment horizontal="center"/>
    </xf>
    <xf numFmtId="0" fontId="43" fillId="13" borderId="142" xfId="0" applyFont="1" applyFill="1" applyBorder="1"/>
    <xf numFmtId="0" fontId="43" fillId="13" borderId="143" xfId="0" applyFont="1" applyFill="1" applyBorder="1"/>
    <xf numFmtId="0" fontId="3" fillId="0" borderId="41" xfId="0" applyFont="1" applyBorder="1" applyAlignment="1">
      <alignment horizontal="center"/>
    </xf>
    <xf numFmtId="0" fontId="3" fillId="0" borderId="43" xfId="0" applyFont="1" applyBorder="1" applyAlignment="1">
      <alignment horizontal="center"/>
    </xf>
    <xf numFmtId="0" fontId="0" fillId="0" borderId="41" xfId="0" applyFont="1" applyBorder="1" applyAlignment="1">
      <alignment horizontal="center"/>
    </xf>
    <xf numFmtId="0" fontId="3" fillId="0" borderId="42" xfId="0" applyFont="1" applyBorder="1"/>
    <xf numFmtId="0" fontId="3" fillId="0" borderId="43" xfId="0" applyFont="1" applyBorder="1"/>
    <xf numFmtId="0" fontId="12" fillId="0" borderId="41" xfId="0" applyFont="1" applyBorder="1" applyAlignment="1">
      <alignment horizontal="center"/>
    </xf>
    <xf numFmtId="0" fontId="3" fillId="0" borderId="52" xfId="0" applyFont="1" applyBorder="1"/>
    <xf numFmtId="0" fontId="3" fillId="0" borderId="22" xfId="0" applyFont="1" applyBorder="1"/>
    <xf numFmtId="0" fontId="15" fillId="0" borderId="5" xfId="0" applyFont="1" applyBorder="1" applyAlignment="1">
      <alignment horizontal="center"/>
    </xf>
    <xf numFmtId="0" fontId="3" fillId="0" borderId="7" xfId="0" applyFont="1" applyBorder="1"/>
    <xf numFmtId="0" fontId="17" fillId="0" borderId="173" xfId="0" applyFont="1" applyBorder="1" applyAlignment="1">
      <alignment horizontal="center"/>
    </xf>
    <xf numFmtId="0" fontId="3" fillId="0" borderId="174" xfId="0" applyFont="1" applyBorder="1"/>
    <xf numFmtId="0" fontId="3" fillId="0" borderId="175" xfId="0" applyFont="1" applyBorder="1"/>
    <xf numFmtId="0" fontId="7" fillId="0" borderId="54" xfId="0" applyFont="1" applyBorder="1" applyAlignment="1">
      <alignment horizontal="center"/>
    </xf>
    <xf numFmtId="0" fontId="3" fillId="0" borderId="55" xfId="0" applyFont="1" applyBorder="1"/>
    <xf numFmtId="0" fontId="42" fillId="13" borderId="141" xfId="0" applyFont="1" applyFill="1" applyBorder="1" applyAlignment="1">
      <alignment horizontal="center" vertical="center"/>
    </xf>
    <xf numFmtId="0" fontId="17" fillId="0" borderId="171" xfId="0" applyFont="1" applyBorder="1" applyAlignment="1">
      <alignment horizontal="center"/>
    </xf>
    <xf numFmtId="0" fontId="3" fillId="0" borderId="49" xfId="0" applyFont="1" applyBorder="1"/>
    <xf numFmtId="0" fontId="8" fillId="4" borderId="85" xfId="0" applyFont="1" applyFill="1" applyBorder="1"/>
    <xf numFmtId="0" fontId="3" fillId="0" borderId="86" xfId="0" applyFont="1" applyBorder="1"/>
    <xf numFmtId="0" fontId="12" fillId="8" borderId="0" xfId="0" applyFont="1" applyFill="1" applyBorder="1"/>
    <xf numFmtId="0" fontId="12" fillId="0" borderId="1" xfId="0" applyFont="1" applyBorder="1" applyAlignment="1">
      <alignment horizontal="center"/>
    </xf>
    <xf numFmtId="0" fontId="12" fillId="0" borderId="2" xfId="0" applyFont="1" applyBorder="1" applyAlignment="1">
      <alignment horizontal="center"/>
    </xf>
    <xf numFmtId="0" fontId="8" fillId="4" borderId="13" xfId="0" applyFont="1" applyFill="1" applyBorder="1" applyAlignment="1">
      <alignment horizontal="center"/>
    </xf>
    <xf numFmtId="0" fontId="3" fillId="0" borderId="14" xfId="0" applyFont="1" applyBorder="1"/>
    <xf numFmtId="0" fontId="8" fillId="4" borderId="9" xfId="0" applyFont="1" applyFill="1" applyBorder="1" applyAlignment="1">
      <alignment horizontal="center"/>
    </xf>
    <xf numFmtId="0" fontId="3" fillId="0" borderId="10" xfId="0" applyFont="1" applyBorder="1"/>
    <xf numFmtId="0" fontId="8" fillId="4" borderId="92" xfId="0" applyFont="1" applyFill="1" applyBorder="1" applyAlignment="1">
      <alignment horizontal="center"/>
    </xf>
    <xf numFmtId="0" fontId="3" fillId="0" borderId="93" xfId="0" applyFont="1" applyBorder="1"/>
    <xf numFmtId="0" fontId="8" fillId="4" borderId="89" xfId="0" applyFont="1" applyFill="1" applyBorder="1" applyAlignment="1">
      <alignment horizontal="center"/>
    </xf>
    <xf numFmtId="0" fontId="3" fillId="0" borderId="90" xfId="0" applyFont="1" applyBorder="1"/>
    <xf numFmtId="0" fontId="8" fillId="4" borderId="94" xfId="0" applyFont="1" applyFill="1" applyBorder="1" applyAlignment="1">
      <alignment horizontal="center"/>
    </xf>
    <xf numFmtId="0" fontId="12" fillId="0" borderId="16" xfId="0" applyFont="1" applyBorder="1"/>
    <xf numFmtId="0" fontId="8" fillId="4" borderId="85" xfId="0" applyFont="1" applyFill="1" applyBorder="1" applyAlignment="1">
      <alignment horizontal="center"/>
    </xf>
    <xf numFmtId="0" fontId="22" fillId="4" borderId="13" xfId="0" applyFont="1" applyFill="1" applyBorder="1" applyAlignment="1">
      <alignment horizontal="center"/>
    </xf>
    <xf numFmtId="164" fontId="7" fillId="5" borderId="105" xfId="0" applyNumberFormat="1" applyFont="1" applyFill="1" applyBorder="1"/>
    <xf numFmtId="0" fontId="3" fillId="0" borderId="105" xfId="0" applyFont="1" applyBorder="1"/>
    <xf numFmtId="0" fontId="3" fillId="0" borderId="103" xfId="0" applyFont="1" applyBorder="1"/>
    <xf numFmtId="0" fontId="8" fillId="4" borderId="13" xfId="0" applyFont="1" applyFill="1" applyBorder="1"/>
    <xf numFmtId="2" fontId="7" fillId="5" borderId="105" xfId="0" applyNumberFormat="1" applyFont="1" applyFill="1" applyBorder="1"/>
    <xf numFmtId="0" fontId="8" fillId="4" borderId="91" xfId="0" applyFont="1" applyFill="1" applyBorder="1" applyAlignment="1">
      <alignment horizontal="center"/>
    </xf>
    <xf numFmtId="0" fontId="22" fillId="4" borderId="91" xfId="0" applyFont="1" applyFill="1" applyBorder="1" applyAlignment="1">
      <alignment horizontal="center"/>
    </xf>
    <xf numFmtId="0" fontId="3" fillId="0" borderId="108" xfId="0" applyFont="1" applyBorder="1"/>
    <xf numFmtId="2" fontId="7" fillId="5" borderId="2" xfId="0" applyNumberFormat="1" applyFont="1" applyFill="1" applyBorder="1"/>
    <xf numFmtId="0" fontId="21" fillId="0" borderId="0" xfId="0" applyFont="1" applyBorder="1" applyAlignment="1">
      <alignment horizontal="left" vertical="top" wrapText="1"/>
    </xf>
    <xf numFmtId="0" fontId="15" fillId="0" borderId="181" xfId="0" applyFont="1" applyBorder="1" applyAlignment="1">
      <alignment horizontal="center"/>
    </xf>
    <xf numFmtId="0" fontId="15" fillId="0" borderId="182" xfId="0" applyFont="1" applyBorder="1" applyAlignment="1">
      <alignment horizontal="center"/>
    </xf>
    <xf numFmtId="0" fontId="7" fillId="0" borderId="29" xfId="0" applyFont="1" applyBorder="1" applyAlignment="1">
      <alignment horizontal="center"/>
    </xf>
    <xf numFmtId="0" fontId="3" fillId="0" borderId="26" xfId="0" applyFont="1" applyBorder="1"/>
    <xf numFmtId="0" fontId="17" fillId="0" borderId="51" xfId="0" applyFont="1" applyBorder="1" applyAlignment="1">
      <alignment horizontal="center"/>
    </xf>
    <xf numFmtId="0" fontId="7" fillId="0" borderId="118" xfId="0" applyFont="1" applyBorder="1" applyAlignment="1">
      <alignment horizontal="center"/>
    </xf>
    <xf numFmtId="0" fontId="12" fillId="8" borderId="57" xfId="0" applyFont="1" applyFill="1" applyBorder="1" applyAlignment="1">
      <alignment horizontal="center"/>
    </xf>
    <xf numFmtId="0" fontId="25" fillId="0" borderId="0" xfId="0" applyFont="1"/>
    <xf numFmtId="0" fontId="12" fillId="0" borderId="49" xfId="0" applyFont="1" applyBorder="1" applyAlignment="1">
      <alignment horizontal="center"/>
    </xf>
    <xf numFmtId="0" fontId="15" fillId="0" borderId="0" xfId="0" applyFont="1" applyAlignment="1">
      <alignment horizontal="left" vertical="top" wrapText="1"/>
    </xf>
    <xf numFmtId="0" fontId="42" fillId="13" borderId="142" xfId="0" applyFont="1" applyFill="1" applyBorder="1" applyAlignment="1">
      <alignment horizontal="center" vertical="center"/>
    </xf>
    <xf numFmtId="0" fontId="42" fillId="13" borderId="143" xfId="0" applyFont="1" applyFill="1" applyBorder="1" applyAlignment="1">
      <alignment horizontal="center" vertical="center"/>
    </xf>
    <xf numFmtId="0" fontId="3" fillId="0" borderId="180" xfId="0" applyFont="1" applyBorder="1" applyAlignment="1">
      <alignment horizontal="center"/>
    </xf>
    <xf numFmtId="0" fontId="3" fillId="0" borderId="18" xfId="0" applyFont="1" applyBorder="1" applyAlignment="1">
      <alignment horizontal="center"/>
    </xf>
    <xf numFmtId="0" fontId="44" fillId="0" borderId="0" xfId="0" applyFont="1" applyAlignment="1">
      <alignment horizontal="center"/>
    </xf>
    <xf numFmtId="9" fontId="13" fillId="0" borderId="105" xfId="0" applyNumberFormat="1" applyFont="1" applyBorder="1" applyAlignment="1">
      <alignment horizontal="center"/>
    </xf>
    <xf numFmtId="0" fontId="24" fillId="0" borderId="49" xfId="0" applyFont="1" applyBorder="1" applyAlignment="1">
      <alignment horizontal="center"/>
    </xf>
    <xf numFmtId="0" fontId="3" fillId="0" borderId="82" xfId="0" applyFont="1" applyBorder="1"/>
    <xf numFmtId="0" fontId="15" fillId="0" borderId="0" xfId="0" applyFont="1" applyAlignment="1">
      <alignment horizontal="center"/>
    </xf>
    <xf numFmtId="0" fontId="21" fillId="0" borderId="0" xfId="0" applyFont="1" applyAlignment="1">
      <alignment horizontal="left" vertical="top" wrapText="1"/>
    </xf>
    <xf numFmtId="0" fontId="33" fillId="0" borderId="118" xfId="0" applyFont="1" applyBorder="1" applyAlignment="1">
      <alignment horizontal="center"/>
    </xf>
    <xf numFmtId="0" fontId="15" fillId="0" borderId="0" xfId="0" applyFont="1" applyAlignment="1">
      <alignment horizontal="center" wrapText="1"/>
    </xf>
    <xf numFmtId="0" fontId="21" fillId="0" borderId="0" xfId="0" applyFont="1" applyAlignment="1">
      <alignment horizontal="center"/>
    </xf>
    <xf numFmtId="0" fontId="18" fillId="0" borderId="0" xfId="0" applyFont="1" applyAlignment="1">
      <alignment vertical="top" wrapText="1"/>
    </xf>
    <xf numFmtId="0" fontId="18" fillId="0" borderId="0" xfId="0" applyFont="1" applyAlignment="1">
      <alignment horizontal="left" wrapText="1"/>
    </xf>
    <xf numFmtId="0" fontId="29" fillId="0" borderId="0" xfId="0" applyFont="1"/>
    <xf numFmtId="0" fontId="29" fillId="0" borderId="0" xfId="0" applyFont="1" applyAlignment="1">
      <alignment wrapText="1"/>
    </xf>
    <xf numFmtId="0" fontId="35" fillId="0" borderId="0" xfId="0" applyFont="1" applyAlignment="1">
      <alignment vertical="top" wrapText="1"/>
    </xf>
    <xf numFmtId="0" fontId="17" fillId="0" borderId="129" xfId="0" applyFont="1" applyBorder="1" applyAlignment="1">
      <alignment horizontal="center"/>
    </xf>
    <xf numFmtId="0" fontId="17" fillId="0" borderId="29" xfId="0" applyFont="1" applyBorder="1" applyAlignment="1">
      <alignment horizontal="center"/>
    </xf>
    <xf numFmtId="0" fontId="34" fillId="7" borderId="29" xfId="0" applyFont="1" applyFill="1" applyBorder="1" applyAlignment="1">
      <alignment horizontal="center"/>
    </xf>
    <xf numFmtId="0" fontId="2" fillId="0" borderId="118" xfId="0" applyFont="1" applyBorder="1" applyAlignment="1">
      <alignment horizontal="center"/>
    </xf>
    <xf numFmtId="0" fontId="20" fillId="0" borderId="0" xfId="0" applyFont="1" applyAlignment="1">
      <alignment horizontal="center" vertical="top"/>
    </xf>
    <xf numFmtId="0" fontId="27" fillId="0" borderId="118" xfId="0" applyFont="1" applyBorder="1" applyAlignment="1">
      <alignment horizontal="center" vertical="top" wrapText="1"/>
    </xf>
    <xf numFmtId="0" fontId="17" fillId="0" borderId="108" xfId="0" applyFont="1" applyBorder="1" applyAlignment="1">
      <alignment horizontal="center" vertical="center"/>
    </xf>
    <xf numFmtId="0" fontId="3" fillId="0" borderId="87" xfId="0" applyFont="1" applyBorder="1"/>
    <xf numFmtId="0" fontId="3" fillId="0" borderId="106" xfId="0" applyFont="1" applyBorder="1"/>
    <xf numFmtId="0" fontId="17" fillId="0" borderId="87" xfId="0" applyFont="1" applyBorder="1" applyAlignment="1">
      <alignment horizontal="center" vertical="center"/>
    </xf>
    <xf numFmtId="0" fontId="0" fillId="0" borderId="0" xfId="0" applyFont="1"/>
    <xf numFmtId="0" fontId="6" fillId="0" borderId="0" xfId="0" applyFont="1" applyAlignment="1">
      <alignment horizontal="center"/>
    </xf>
    <xf numFmtId="0" fontId="9" fillId="0" borderId="0" xfId="0" applyFont="1" applyAlignment="1">
      <alignment horizontal="left" vertical="top" wrapText="1"/>
    </xf>
    <xf numFmtId="0" fontId="8" fillId="4" borderId="136" xfId="0" applyFont="1" applyFill="1" applyBorder="1"/>
    <xf numFmtId="0" fontId="3" fillId="0" borderId="84" xfId="0" applyFont="1" applyBorder="1"/>
    <xf numFmtId="0" fontId="16" fillId="0" borderId="0" xfId="0" applyFont="1"/>
    <xf numFmtId="0" fontId="5" fillId="0" borderId="118" xfId="0" applyFont="1" applyBorder="1" applyAlignment="1">
      <alignment horizontal="center"/>
    </xf>
    <xf numFmtId="0" fontId="5" fillId="0" borderId="105" xfId="0" applyFont="1" applyBorder="1" applyAlignment="1">
      <alignment horizontal="center"/>
    </xf>
    <xf numFmtId="0" fontId="38" fillId="0" borderId="118" xfId="0" applyFont="1" applyBorder="1" applyAlignment="1">
      <alignment horizontal="center"/>
    </xf>
    <xf numFmtId="0" fontId="9" fillId="0" borderId="0" xfId="0" applyFont="1" applyAlignment="1">
      <alignment vertical="top" wrapText="1"/>
    </xf>
    <xf numFmtId="1" fontId="14" fillId="6" borderId="150" xfId="0" applyNumberFormat="1" applyFont="1" applyFill="1" applyBorder="1"/>
    <xf numFmtId="1" fontId="14" fillId="6" borderId="151" xfId="0" applyNumberFormat="1" applyFont="1" applyFill="1" applyBorder="1"/>
    <xf numFmtId="1" fontId="12" fillId="0" borderId="49" xfId="0" applyNumberFormat="1" applyFont="1" applyBorder="1"/>
    <xf numFmtId="1" fontId="7" fillId="5" borderId="1" xfId="0" applyNumberFormat="1" applyFont="1" applyFill="1" applyBorder="1"/>
    <xf numFmtId="1" fontId="3" fillId="0" borderId="2" xfId="0" applyNumberFormat="1" applyFont="1" applyBorder="1"/>
    <xf numFmtId="1" fontId="3" fillId="0" borderId="3" xfId="0" applyNumberFormat="1" applyFont="1" applyBorder="1"/>
    <xf numFmtId="1" fontId="7" fillId="5" borderId="29" xfId="0" applyNumberFormat="1" applyFont="1" applyFill="1" applyBorder="1"/>
    <xf numFmtId="1" fontId="3" fillId="0" borderId="29" xfId="0" applyNumberFormat="1" applyFont="1" applyBorder="1"/>
    <xf numFmtId="1" fontId="3" fillId="0" borderId="108" xfId="0" applyNumberFormat="1" applyFont="1" applyBorder="1"/>
    <xf numFmtId="1" fontId="7" fillId="5" borderId="2" xfId="0" applyNumberFormat="1" applyFont="1" applyFill="1" applyBorder="1"/>
    <xf numFmtId="0" fontId="3" fillId="0" borderId="12" xfId="0" applyFont="1" applyBorder="1" applyAlignment="1"/>
    <xf numFmtId="0" fontId="3" fillId="0" borderId="11" xfId="0" applyFont="1" applyBorder="1" applyAlignment="1"/>
    <xf numFmtId="0" fontId="20" fillId="0" borderId="11" xfId="0" applyFont="1" applyBorder="1" applyAlignment="1">
      <alignment horizontal="center"/>
    </xf>
    <xf numFmtId="0" fontId="20" fillId="0" borderId="0" xfId="0" applyFont="1" applyBorder="1" applyAlignment="1">
      <alignment horizontal="center"/>
    </xf>
    <xf numFmtId="0" fontId="45" fillId="0" borderId="0" xfId="0" applyFont="1"/>
    <xf numFmtId="0" fontId="3" fillId="0" borderId="19" xfId="0" applyFont="1" applyBorder="1" applyAlignment="1"/>
    <xf numFmtId="0" fontId="3" fillId="0" borderId="20" xfId="0" applyFont="1" applyBorder="1" applyAlignment="1"/>
    <xf numFmtId="0" fontId="3" fillId="0" borderId="21" xfId="0" applyFont="1" applyBorder="1" applyAlignment="1"/>
    <xf numFmtId="0" fontId="15" fillId="0" borderId="0" xfId="0" applyFont="1" applyBorder="1" applyAlignment="1">
      <alignment vertical="top" wrapText="1"/>
    </xf>
    <xf numFmtId="0" fontId="15" fillId="0" borderId="57" xfId="0" applyFont="1" applyBorder="1" applyAlignment="1">
      <alignment horizontal="left" vertical="top" wrapText="1"/>
    </xf>
    <xf numFmtId="0" fontId="15" fillId="0" borderId="0" xfId="0" applyFont="1" applyBorder="1" applyAlignment="1">
      <alignment horizontal="left" vertical="top" wrapText="1"/>
    </xf>
    <xf numFmtId="0" fontId="3" fillId="0" borderId="46" xfId="0" applyFont="1" applyBorder="1"/>
    <xf numFmtId="0" fontId="3" fillId="0" borderId="40" xfId="0" applyFont="1" applyBorder="1"/>
    <xf numFmtId="0" fontId="3" fillId="0" borderId="0" xfId="0" applyFont="1" applyBorder="1" applyAlignment="1"/>
    <xf numFmtId="0" fontId="12" fillId="0" borderId="0" xfId="0" applyFont="1" applyFill="1" applyBorder="1" applyAlignment="1"/>
    <xf numFmtId="0" fontId="8" fillId="0" borderId="0" xfId="0" applyFont="1" applyFill="1" applyBorder="1" applyAlignment="1"/>
    <xf numFmtId="0" fontId="8" fillId="4" borderId="185" xfId="0" applyFont="1" applyFill="1" applyBorder="1" applyAlignment="1">
      <alignment horizontal="center"/>
    </xf>
    <xf numFmtId="0" fontId="12" fillId="5" borderId="185" xfId="0" applyFont="1" applyFill="1" applyBorder="1" applyAlignment="1">
      <alignment horizontal="center"/>
    </xf>
    <xf numFmtId="0" fontId="15" fillId="0" borderId="19" xfId="0" applyFont="1" applyBorder="1" applyAlignment="1">
      <alignment horizontal="left"/>
    </xf>
    <xf numFmtId="0" fontId="17" fillId="0" borderId="174" xfId="0" applyFont="1" applyBorder="1" applyAlignment="1">
      <alignment horizontal="center"/>
    </xf>
    <xf numFmtId="0" fontId="17" fillId="0" borderId="175" xfId="0" applyFont="1" applyBorder="1" applyAlignment="1">
      <alignment horizontal="center"/>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167" fontId="40" fillId="12" borderId="186" xfId="2" applyNumberFormat="1" applyBorder="1"/>
    <xf numFmtId="164" fontId="40" fillId="12" borderId="186" xfId="2" applyNumberFormat="1" applyBorder="1"/>
    <xf numFmtId="0" fontId="13" fillId="0" borderId="51" xfId="0" applyFont="1" applyBorder="1"/>
    <xf numFmtId="0" fontId="4" fillId="0" borderId="133" xfId="0" applyFont="1" applyBorder="1"/>
    <xf numFmtId="0" fontId="4" fillId="0" borderId="22" xfId="0" applyFont="1" applyBorder="1"/>
    <xf numFmtId="0" fontId="13" fillId="0" borderId="189" xfId="0" applyFont="1" applyBorder="1"/>
    <xf numFmtId="0" fontId="4" fillId="0" borderId="190" xfId="0" applyFont="1" applyBorder="1"/>
    <xf numFmtId="0" fontId="4" fillId="0" borderId="188" xfId="0" applyFont="1" applyBorder="1"/>
    <xf numFmtId="0" fontId="41" fillId="0" borderId="0" xfId="3" applyFill="1" applyBorder="1"/>
    <xf numFmtId="0" fontId="12" fillId="0" borderId="187" xfId="0" applyFont="1" applyBorder="1"/>
    <xf numFmtId="0" fontId="6" fillId="0" borderId="6" xfId="0" applyFont="1" applyBorder="1" applyAlignment="1">
      <alignment horizontal="center"/>
    </xf>
    <xf numFmtId="0" fontId="6" fillId="0" borderId="7" xfId="0" applyFont="1" applyBorder="1" applyAlignment="1">
      <alignment horizontal="center"/>
    </xf>
    <xf numFmtId="0" fontId="15" fillId="0" borderId="162" xfId="0" applyFont="1" applyFill="1" applyBorder="1" applyAlignment="1">
      <alignment horizontal="left" wrapText="1"/>
    </xf>
    <xf numFmtId="0" fontId="15" fillId="0" borderId="163" xfId="0" applyFont="1" applyBorder="1"/>
    <xf numFmtId="0" fontId="15" fillId="0" borderId="164" xfId="0" applyFont="1" applyFill="1" applyBorder="1" applyAlignment="1">
      <alignment horizontal="left" wrapText="1"/>
    </xf>
    <xf numFmtId="164" fontId="12" fillId="0" borderId="46" xfId="0" applyNumberFormat="1" applyFont="1" applyBorder="1"/>
    <xf numFmtId="164" fontId="0" fillId="0" borderId="0" xfId="0" applyNumberFormat="1" applyFont="1" applyAlignment="1"/>
    <xf numFmtId="0" fontId="12" fillId="0" borderId="43" xfId="0" applyFont="1" applyBorder="1" applyAlignment="1">
      <alignment horizontal="center"/>
    </xf>
    <xf numFmtId="165" fontId="4" fillId="5" borderId="32" xfId="0" applyNumberFormat="1" applyFont="1" applyFill="1" applyBorder="1"/>
    <xf numFmtId="165" fontId="4" fillId="5" borderId="30" xfId="0" applyNumberFormat="1" applyFont="1" applyFill="1" applyBorder="1"/>
    <xf numFmtId="167" fontId="12" fillId="5" borderId="0" xfId="0" applyNumberFormat="1" applyFont="1" applyFill="1" applyBorder="1"/>
    <xf numFmtId="167" fontId="19" fillId="6" borderId="123" xfId="0" applyNumberFormat="1" applyFont="1" applyFill="1" applyBorder="1"/>
    <xf numFmtId="167" fontId="19" fillId="6" borderId="15" xfId="0" applyNumberFormat="1" applyFont="1" applyFill="1" applyBorder="1"/>
    <xf numFmtId="167" fontId="12" fillId="5" borderId="127" xfId="0" applyNumberFormat="1" applyFont="1" applyFill="1" applyBorder="1"/>
    <xf numFmtId="1" fontId="12" fillId="5" borderId="127" xfId="0" applyNumberFormat="1" applyFont="1" applyFill="1" applyBorder="1"/>
    <xf numFmtId="0" fontId="45" fillId="0" borderId="0" xfId="4" applyFont="1" applyAlignment="1"/>
    <xf numFmtId="0" fontId="45" fillId="0" borderId="0" xfId="4" applyFont="1" applyAlignment="1">
      <alignment horizontal="center"/>
    </xf>
    <xf numFmtId="2" fontId="45" fillId="0" borderId="0" xfId="4" applyNumberFormat="1" applyFont="1" applyAlignment="1"/>
    <xf numFmtId="0" fontId="45" fillId="0" borderId="0" xfId="4" applyNumberFormat="1" applyFont="1" applyAlignment="1">
      <alignment horizontal="center"/>
    </xf>
    <xf numFmtId="0" fontId="0" fillId="0" borderId="191" xfId="0" applyFont="1" applyBorder="1" applyAlignment="1"/>
    <xf numFmtId="164" fontId="0" fillId="0" borderId="191" xfId="0" applyNumberFormat="1" applyFont="1" applyBorder="1" applyAlignment="1"/>
    <xf numFmtId="0" fontId="0" fillId="0" borderId="192" xfId="0" applyFont="1" applyBorder="1" applyAlignment="1"/>
    <xf numFmtId="167" fontId="0" fillId="0" borderId="191" xfId="0" applyNumberFormat="1" applyFont="1" applyBorder="1" applyAlignment="1"/>
    <xf numFmtId="2" fontId="0" fillId="0" borderId="192" xfId="0" applyNumberFormat="1" applyFont="1" applyBorder="1" applyAlignment="1"/>
    <xf numFmtId="0" fontId="45" fillId="0" borderId="193" xfId="0" applyFont="1" applyBorder="1" applyAlignment="1"/>
    <xf numFmtId="0" fontId="45" fillId="0" borderId="194" xfId="0" applyFont="1" applyBorder="1" applyAlignment="1"/>
    <xf numFmtId="0" fontId="45" fillId="0" borderId="195" xfId="0" applyFont="1" applyBorder="1" applyAlignment="1"/>
    <xf numFmtId="0" fontId="0" fillId="0" borderId="196" xfId="0" applyFont="1" applyBorder="1" applyAlignment="1"/>
    <xf numFmtId="0" fontId="0" fillId="0" borderId="198" xfId="0" applyFont="1" applyBorder="1" applyAlignment="1"/>
    <xf numFmtId="0" fontId="0" fillId="0" borderId="200" xfId="0" applyFont="1" applyBorder="1" applyAlignment="1"/>
    <xf numFmtId="164" fontId="0" fillId="0" borderId="201" xfId="0" applyNumberFormat="1" applyFont="1" applyBorder="1" applyAlignment="1"/>
    <xf numFmtId="0" fontId="0" fillId="0" borderId="193" xfId="0" applyFont="1" applyBorder="1" applyAlignment="1"/>
    <xf numFmtId="0" fontId="4" fillId="0" borderId="196" xfId="0" applyFont="1" applyBorder="1"/>
    <xf numFmtId="0" fontId="4" fillId="0" borderId="198" xfId="0" applyFont="1" applyBorder="1"/>
    <xf numFmtId="0" fontId="4" fillId="0" borderId="200" xfId="0" applyFont="1" applyBorder="1"/>
    <xf numFmtId="0" fontId="45" fillId="0" borderId="193" xfId="0" applyFont="1" applyBorder="1" applyAlignment="1">
      <alignment horizontal="center"/>
    </xf>
    <xf numFmtId="0" fontId="45" fillId="0" borderId="194" xfId="0" applyFont="1" applyBorder="1" applyAlignment="1">
      <alignment horizontal="center"/>
    </xf>
    <xf numFmtId="0" fontId="45" fillId="0" borderId="195" xfId="0" applyFont="1" applyBorder="1" applyAlignment="1">
      <alignment horizontal="center"/>
    </xf>
    <xf numFmtId="0" fontId="0" fillId="0" borderId="197" xfId="0" applyFont="1" applyBorder="1" applyAlignment="1"/>
    <xf numFmtId="0" fontId="0" fillId="0" borderId="199" xfId="0" applyFont="1" applyBorder="1" applyAlignment="1"/>
    <xf numFmtId="0" fontId="0" fillId="0" borderId="201" xfId="0" applyFont="1" applyBorder="1" applyAlignment="1"/>
    <xf numFmtId="0" fontId="0" fillId="0" borderId="202" xfId="0" applyFont="1" applyBorder="1" applyAlignment="1"/>
    <xf numFmtId="0" fontId="0" fillId="0" borderId="197" xfId="0" applyFont="1" applyBorder="1"/>
    <xf numFmtId="167" fontId="0" fillId="0" borderId="199" xfId="0" applyNumberFormat="1" applyFont="1" applyBorder="1"/>
    <xf numFmtId="0" fontId="0" fillId="0" borderId="199" xfId="0" applyFont="1" applyBorder="1"/>
    <xf numFmtId="1" fontId="0" fillId="0" borderId="201" xfId="0" applyNumberFormat="1" applyFont="1" applyBorder="1" applyAlignment="1"/>
    <xf numFmtId="0" fontId="0" fillId="0" borderId="202" xfId="0" applyFont="1" applyBorder="1"/>
    <xf numFmtId="0" fontId="48" fillId="14" borderId="141" xfId="0" applyFont="1" applyFill="1" applyBorder="1" applyAlignment="1">
      <alignment horizontal="center" vertical="center"/>
    </xf>
    <xf numFmtId="0" fontId="49" fillId="13" borderId="142" xfId="0" applyFont="1" applyFill="1" applyBorder="1" applyAlignment="1">
      <alignment vertical="center"/>
    </xf>
    <xf numFmtId="0" fontId="49" fillId="13" borderId="143" xfId="0" applyFont="1" applyFill="1" applyBorder="1" applyAlignment="1">
      <alignment vertical="center"/>
    </xf>
    <xf numFmtId="0" fontId="50" fillId="15" borderId="147" xfId="0" applyFont="1" applyFill="1" applyBorder="1" applyAlignment="1">
      <alignment horizontal="center" vertical="top" wrapText="1"/>
    </xf>
    <xf numFmtId="0" fontId="50" fillId="15" borderId="0" xfId="0" applyFont="1" applyFill="1" applyBorder="1" applyAlignment="1">
      <alignment horizontal="center" vertical="top" wrapText="1"/>
    </xf>
    <xf numFmtId="0" fontId="51" fillId="15" borderId="141" xfId="0" applyFont="1" applyFill="1" applyBorder="1" applyAlignment="1">
      <alignment horizontal="center" vertical="top" wrapText="1"/>
    </xf>
    <xf numFmtId="0" fontId="49" fillId="13" borderId="142" xfId="0" applyFont="1" applyFill="1" applyBorder="1" applyAlignment="1">
      <alignment horizontal="center"/>
    </xf>
    <xf numFmtId="0" fontId="49" fillId="13" borderId="143" xfId="0" applyFont="1" applyFill="1" applyBorder="1" applyAlignment="1">
      <alignment horizontal="center"/>
    </xf>
    <xf numFmtId="0" fontId="50" fillId="15" borderId="148" xfId="0" applyFont="1" applyFill="1" applyBorder="1" applyAlignment="1">
      <alignment horizontal="center" vertical="top" wrapText="1"/>
    </xf>
    <xf numFmtId="0" fontId="50" fillId="15" borderId="146" xfId="0" applyFont="1" applyFill="1" applyBorder="1" applyAlignment="1">
      <alignment horizontal="center" vertical="top" wrapText="1"/>
    </xf>
    <xf numFmtId="0" fontId="50" fillId="15" borderId="176" xfId="0" applyFont="1" applyFill="1" applyBorder="1" applyAlignment="1">
      <alignment horizontal="center" vertical="top" wrapText="1"/>
    </xf>
    <xf numFmtId="0" fontId="50" fillId="15" borderId="149" xfId="0" applyFont="1" applyFill="1" applyBorder="1" applyAlignment="1">
      <alignment horizontal="center" vertical="top" wrapText="1"/>
    </xf>
    <xf numFmtId="0" fontId="50" fillId="15" borderId="172" xfId="0" applyFont="1" applyFill="1" applyBorder="1" applyAlignment="1">
      <alignment horizontal="center" vertical="top" wrapText="1"/>
    </xf>
    <xf numFmtId="0" fontId="50" fillId="15" borderId="144" xfId="0" applyFont="1" applyFill="1" applyBorder="1" applyAlignment="1">
      <alignment horizontal="center" vertical="top" wrapText="1"/>
    </xf>
    <xf numFmtId="0" fontId="50" fillId="15" borderId="145" xfId="0" applyFont="1" applyFill="1" applyBorder="1" applyAlignment="1">
      <alignment horizontal="center" vertical="top" wrapText="1"/>
    </xf>
    <xf numFmtId="164" fontId="52" fillId="6" borderId="84" xfId="0" applyNumberFormat="1" applyFont="1" applyFill="1" applyBorder="1"/>
    <xf numFmtId="164" fontId="52" fillId="6" borderId="77" xfId="0" applyNumberFormat="1" applyFont="1" applyFill="1" applyBorder="1"/>
    <xf numFmtId="164" fontId="53" fillId="5" borderId="88" xfId="0" applyNumberFormat="1" applyFont="1" applyFill="1" applyBorder="1"/>
    <xf numFmtId="164" fontId="53" fillId="3" borderId="78" xfId="0" applyNumberFormat="1" applyFont="1" applyFill="1" applyBorder="1"/>
    <xf numFmtId="164" fontId="53" fillId="5" borderId="0" xfId="0" applyNumberFormat="1" applyFont="1" applyFill="1" applyBorder="1"/>
    <xf numFmtId="164" fontId="53" fillId="5" borderId="78" xfId="0" applyNumberFormat="1" applyFont="1" applyFill="1" applyBorder="1"/>
    <xf numFmtId="165" fontId="53" fillId="5" borderId="0" xfId="0" applyNumberFormat="1" applyFont="1" applyFill="1" applyBorder="1"/>
    <xf numFmtId="165" fontId="53" fillId="5" borderId="179" xfId="0" applyNumberFormat="1" applyFont="1" applyFill="1" applyBorder="1"/>
    <xf numFmtId="2" fontId="53" fillId="3" borderId="78" xfId="0" applyNumberFormat="1" applyFont="1" applyFill="1" applyBorder="1"/>
    <xf numFmtId="167" fontId="53" fillId="3" borderId="78" xfId="0" applyNumberFormat="1" applyFont="1" applyFill="1" applyBorder="1"/>
    <xf numFmtId="2" fontId="53" fillId="5" borderId="78" xfId="0" applyNumberFormat="1" applyFont="1" applyFill="1" applyBorder="1"/>
    <xf numFmtId="0" fontId="39" fillId="4" borderId="48" xfId="0" applyFont="1" applyFill="1" applyBorder="1"/>
    <xf numFmtId="164" fontId="53" fillId="5" borderId="82" xfId="0" applyNumberFormat="1" applyFont="1" applyFill="1" applyBorder="1"/>
    <xf numFmtId="2" fontId="53" fillId="3" borderId="82" xfId="0" applyNumberFormat="1" applyFont="1" applyFill="1" applyBorder="1"/>
    <xf numFmtId="164" fontId="53" fillId="3" borderId="82" xfId="0" applyNumberFormat="1" applyFont="1" applyFill="1" applyBorder="1"/>
    <xf numFmtId="0" fontId="39" fillId="4" borderId="77" xfId="0" applyFont="1" applyFill="1" applyBorder="1"/>
    <xf numFmtId="164" fontId="1" fillId="6" borderId="84" xfId="0" applyNumberFormat="1" applyFont="1" applyFill="1" applyBorder="1"/>
    <xf numFmtId="0" fontId="39" fillId="4" borderId="71" xfId="0" applyFont="1" applyFill="1" applyBorder="1"/>
    <xf numFmtId="0" fontId="53" fillId="8" borderId="0" xfId="0" applyFont="1" applyFill="1" applyBorder="1"/>
    <xf numFmtId="0" fontId="53" fillId="0" borderId="0" xfId="0" applyFont="1" applyBorder="1"/>
    <xf numFmtId="0" fontId="53" fillId="5" borderId="0" xfId="0" applyFont="1" applyFill="1" applyBorder="1"/>
    <xf numFmtId="0" fontId="54" fillId="12" borderId="25" xfId="2" applyFont="1"/>
    <xf numFmtId="0" fontId="15" fillId="0" borderId="6" xfId="0" applyFont="1" applyBorder="1" applyAlignment="1">
      <alignment horizontal="center"/>
    </xf>
    <xf numFmtId="0" fontId="15" fillId="0" borderId="56" xfId="0" applyFont="1" applyBorder="1" applyAlignment="1">
      <alignment horizontal="left" wrapText="1"/>
    </xf>
    <xf numFmtId="0" fontId="15" fillId="0" borderId="11" xfId="0" applyFont="1" applyBorder="1" applyAlignment="1">
      <alignment horizontal="left" wrapText="1"/>
    </xf>
    <xf numFmtId="0" fontId="15" fillId="0" borderId="19" xfId="0" applyFont="1" applyBorder="1" applyAlignment="1">
      <alignment horizontal="left" wrapText="1"/>
    </xf>
    <xf numFmtId="0" fontId="15" fillId="0" borderId="156" xfId="0" applyFont="1" applyBorder="1" applyAlignment="1">
      <alignment vertical="top" wrapText="1"/>
    </xf>
    <xf numFmtId="0" fontId="15" fillId="0" borderId="203" xfId="0" applyFont="1" applyBorder="1" applyAlignment="1">
      <alignment horizontal="left" wrapText="1"/>
    </xf>
    <xf numFmtId="0" fontId="15" fillId="0" borderId="157" xfId="0" applyFont="1" applyBorder="1" applyAlignment="1">
      <alignment horizontal="left" wrapText="1"/>
    </xf>
    <xf numFmtId="0" fontId="15" fillId="0" borderId="204" xfId="0" applyFont="1" applyBorder="1" applyAlignment="1">
      <alignment horizontal="left" wrapText="1"/>
    </xf>
    <xf numFmtId="0" fontId="3" fillId="0" borderId="156" xfId="0" applyFont="1" applyBorder="1" applyAlignment="1"/>
    <xf numFmtId="2" fontId="4" fillId="17" borderId="192" xfId="0" applyNumberFormat="1" applyFont="1" applyFill="1" applyBorder="1"/>
    <xf numFmtId="165" fontId="4" fillId="17" borderId="191" xfId="0" applyNumberFormat="1" applyFont="1" applyFill="1" applyBorder="1"/>
    <xf numFmtId="165" fontId="4" fillId="17" borderId="201" xfId="0" applyNumberFormat="1" applyFont="1" applyFill="1" applyBorder="1"/>
    <xf numFmtId="2" fontId="4" fillId="17" borderId="197" xfId="0" applyNumberFormat="1" applyFont="1" applyFill="1" applyBorder="1"/>
    <xf numFmtId="165" fontId="4" fillId="17" borderId="199" xfId="0" applyNumberFormat="1" applyFont="1" applyFill="1" applyBorder="1"/>
    <xf numFmtId="165" fontId="4" fillId="17" borderId="202" xfId="0" applyNumberFormat="1" applyFont="1" applyFill="1" applyBorder="1"/>
    <xf numFmtId="164" fontId="4" fillId="17" borderId="192" xfId="0" applyNumberFormat="1" applyFont="1" applyFill="1" applyBorder="1"/>
    <xf numFmtId="164" fontId="4" fillId="17" borderId="197" xfId="0" applyNumberFormat="1" applyFont="1" applyFill="1" applyBorder="1"/>
    <xf numFmtId="2" fontId="4" fillId="17" borderId="191" xfId="0" applyNumberFormat="1" applyFont="1" applyFill="1" applyBorder="1"/>
    <xf numFmtId="164" fontId="4" fillId="17" borderId="191" xfId="0" applyNumberFormat="1" applyFont="1" applyFill="1" applyBorder="1"/>
    <xf numFmtId="164" fontId="4" fillId="17" borderId="199" xfId="0" applyNumberFormat="1" applyFont="1" applyFill="1" applyBorder="1"/>
    <xf numFmtId="2" fontId="4" fillId="17" borderId="201" xfId="0" applyNumberFormat="1" applyFont="1" applyFill="1" applyBorder="1"/>
    <xf numFmtId="164" fontId="4" fillId="17" borderId="201" xfId="0" applyNumberFormat="1" applyFont="1" applyFill="1" applyBorder="1"/>
    <xf numFmtId="165" fontId="12" fillId="0" borderId="46" xfId="0" applyNumberFormat="1" applyFont="1" applyBorder="1"/>
    <xf numFmtId="165" fontId="12" fillId="0" borderId="50" xfId="0" applyNumberFormat="1" applyFont="1" applyBorder="1"/>
    <xf numFmtId="0" fontId="0" fillId="0" borderId="191" xfId="0" applyNumberFormat="1" applyFont="1" applyBorder="1" applyAlignment="1"/>
    <xf numFmtId="0" fontId="45" fillId="0" borderId="41" xfId="0" applyFont="1" applyBorder="1" applyAlignment="1">
      <alignment horizontal="center"/>
    </xf>
    <xf numFmtId="0" fontId="45" fillId="7" borderId="51" xfId="0" applyFont="1" applyFill="1" applyBorder="1" applyAlignment="1">
      <alignment horizontal="center"/>
    </xf>
  </cellXfs>
  <cellStyles count="5">
    <cellStyle name="Explanatory Text" xfId="3" builtinId="53"/>
    <cellStyle name="Input" xfId="1" builtinId="20"/>
    <cellStyle name="Normal" xfId="0" builtinId="0"/>
    <cellStyle name="Normal 2" xfId="4"/>
    <cellStyle name="Output" xfId="2" builtin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6.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9.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0.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21.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22.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title>
      <c:tx>
        <c:rich>
          <a:bodyPr/>
          <a:lstStyle/>
          <a:p>
            <a:pPr lvl="0">
              <a:defRPr sz="1600" b="1" i="0">
                <a:solidFill>
                  <a:srgbClr val="000000"/>
                </a:solidFill>
              </a:defRPr>
            </a:pPr>
            <a:r>
              <a:rPr lang="en-US"/>
              <a:t>Embedded Energy: Re-Uses for Buyback</a:t>
            </a:r>
          </a:p>
        </c:rich>
      </c:tx>
      <c:layout/>
      <c:overlay val="0"/>
    </c:title>
    <c:autoTitleDeleted val="0"/>
    <c:plotArea>
      <c:layout>
        <c:manualLayout>
          <c:layoutTarget val="inner"/>
          <c:xMode val="edge"/>
          <c:yMode val="edge"/>
          <c:x val="0.14652593590274901"/>
          <c:y val="0.14484764099609501"/>
          <c:w val="0.658002141179721"/>
          <c:h val="0.65085685935599513"/>
        </c:manualLayout>
      </c:layout>
      <c:lineChart>
        <c:grouping val="standard"/>
        <c:varyColors val="1"/>
        <c:ser>
          <c:idx val="0"/>
          <c:order val="0"/>
          <c:tx>
            <c:v>Paper Cup</c:v>
          </c:tx>
          <c:spPr>
            <a:ln w="25400" cmpd="sng">
              <a:solidFill>
                <a:schemeClr val="bg1">
                  <a:lumMod val="50000"/>
                </a:schemeClr>
              </a:solidFill>
            </a:ln>
          </c:spPr>
          <c:marker>
            <c:symbol val="none"/>
          </c:marker>
          <c:val>
            <c:numRef>
              <c:f>Graphs!$B$3:$B$27</c:f>
              <c:numCache>
                <c:formatCode>0.000</c:formatCode>
                <c:ptCount val="25"/>
                <c:pt idx="0">
                  <c:v>0.26228487761506053</c:v>
                </c:pt>
                <c:pt idx="1">
                  <c:v>0.26228487761506053</c:v>
                </c:pt>
                <c:pt idx="2">
                  <c:v>0.26228487761506053</c:v>
                </c:pt>
                <c:pt idx="3">
                  <c:v>0.26228487761506053</c:v>
                </c:pt>
                <c:pt idx="4">
                  <c:v>0.26228487761506053</c:v>
                </c:pt>
                <c:pt idx="5">
                  <c:v>0.26228487761506053</c:v>
                </c:pt>
                <c:pt idx="6">
                  <c:v>0.26228487761506053</c:v>
                </c:pt>
                <c:pt idx="7">
                  <c:v>0.26228487761506053</c:v>
                </c:pt>
                <c:pt idx="8">
                  <c:v>0.26228487761506053</c:v>
                </c:pt>
                <c:pt idx="9">
                  <c:v>0.26228487761506053</c:v>
                </c:pt>
                <c:pt idx="10">
                  <c:v>0.26228487761506053</c:v>
                </c:pt>
                <c:pt idx="11">
                  <c:v>0.26228487761506053</c:v>
                </c:pt>
                <c:pt idx="12">
                  <c:v>0.26228487761506053</c:v>
                </c:pt>
                <c:pt idx="13">
                  <c:v>0.26228487761506053</c:v>
                </c:pt>
                <c:pt idx="14">
                  <c:v>0.26228487761506053</c:v>
                </c:pt>
                <c:pt idx="15">
                  <c:v>0.26228487761506053</c:v>
                </c:pt>
                <c:pt idx="16">
                  <c:v>0.26228487761506053</c:v>
                </c:pt>
                <c:pt idx="17">
                  <c:v>0.26228487761506053</c:v>
                </c:pt>
                <c:pt idx="18">
                  <c:v>0.26228487761506053</c:v>
                </c:pt>
                <c:pt idx="19">
                  <c:v>0.26228487761506053</c:v>
                </c:pt>
                <c:pt idx="20">
                  <c:v>0.26228487761506053</c:v>
                </c:pt>
                <c:pt idx="21">
                  <c:v>0.26228487761506053</c:v>
                </c:pt>
                <c:pt idx="22">
                  <c:v>0.26228487761506053</c:v>
                </c:pt>
                <c:pt idx="23">
                  <c:v>0.26228487761506053</c:v>
                </c:pt>
                <c:pt idx="24">
                  <c:v>0.26228487761506053</c:v>
                </c:pt>
              </c:numCache>
            </c:numRef>
          </c:val>
          <c:smooth val="1"/>
          <c:extLst xmlns:c16r2="http://schemas.microsoft.com/office/drawing/2015/06/chart">
            <c:ext xmlns:c16="http://schemas.microsoft.com/office/drawing/2014/chart" uri="{C3380CC4-5D6E-409C-BE32-E72D297353CC}">
              <c16:uniqueId val="{00000000-C6DF-4164-8FC5-924815F76AEA}"/>
            </c:ext>
          </c:extLst>
        </c:ser>
        <c:ser>
          <c:idx val="1"/>
          <c:order val="1"/>
          <c:tx>
            <c:v>Plastic Cup</c:v>
          </c:tx>
          <c:spPr>
            <a:ln w="25400" cmpd="sng">
              <a:solidFill>
                <a:schemeClr val="accent4"/>
              </a:solidFill>
            </a:ln>
          </c:spPr>
          <c:marker>
            <c:symbol val="none"/>
          </c:marker>
          <c:val>
            <c:numRef>
              <c:f>Graphs!$C$3:$C$27</c:f>
              <c:numCache>
                <c:formatCode>0.000</c:formatCode>
                <c:ptCount val="25"/>
                <c:pt idx="0">
                  <c:v>0.27316694022439475</c:v>
                </c:pt>
                <c:pt idx="1">
                  <c:v>0.27316694022439475</c:v>
                </c:pt>
                <c:pt idx="2">
                  <c:v>0.27316694022439475</c:v>
                </c:pt>
                <c:pt idx="3">
                  <c:v>0.27316694022439475</c:v>
                </c:pt>
                <c:pt idx="4">
                  <c:v>0.27316694022439475</c:v>
                </c:pt>
                <c:pt idx="5">
                  <c:v>0.27316694022439475</c:v>
                </c:pt>
                <c:pt idx="6">
                  <c:v>0.27316694022439475</c:v>
                </c:pt>
                <c:pt idx="7">
                  <c:v>0.27316694022439475</c:v>
                </c:pt>
                <c:pt idx="8">
                  <c:v>0.27316694022439475</c:v>
                </c:pt>
                <c:pt idx="9">
                  <c:v>0.27316694022439475</c:v>
                </c:pt>
                <c:pt idx="10">
                  <c:v>0.27316694022439475</c:v>
                </c:pt>
                <c:pt idx="11">
                  <c:v>0.27316694022439475</c:v>
                </c:pt>
                <c:pt idx="12">
                  <c:v>0.27316694022439475</c:v>
                </c:pt>
                <c:pt idx="13">
                  <c:v>0.27316694022439475</c:v>
                </c:pt>
                <c:pt idx="14">
                  <c:v>0.27316694022439475</c:v>
                </c:pt>
                <c:pt idx="15">
                  <c:v>0.27316694022439475</c:v>
                </c:pt>
                <c:pt idx="16">
                  <c:v>0.27316694022439475</c:v>
                </c:pt>
                <c:pt idx="17">
                  <c:v>0.27316694022439475</c:v>
                </c:pt>
                <c:pt idx="18">
                  <c:v>0.27316694022439475</c:v>
                </c:pt>
                <c:pt idx="19">
                  <c:v>0.27316694022439475</c:v>
                </c:pt>
                <c:pt idx="20">
                  <c:v>0.27316694022439475</c:v>
                </c:pt>
                <c:pt idx="21">
                  <c:v>0.27316694022439475</c:v>
                </c:pt>
                <c:pt idx="22">
                  <c:v>0.27316694022439475</c:v>
                </c:pt>
                <c:pt idx="23">
                  <c:v>0.27316694022439475</c:v>
                </c:pt>
                <c:pt idx="24">
                  <c:v>0.27316694022439475</c:v>
                </c:pt>
              </c:numCache>
            </c:numRef>
          </c:val>
          <c:smooth val="1"/>
          <c:extLst xmlns:c16r2="http://schemas.microsoft.com/office/drawing/2015/06/chart">
            <c:ext xmlns:c16="http://schemas.microsoft.com/office/drawing/2014/chart" uri="{C3380CC4-5D6E-409C-BE32-E72D297353CC}">
              <c16:uniqueId val="{00000001-C6DF-4164-8FC5-924815F76AEA}"/>
            </c:ext>
          </c:extLst>
        </c:ser>
        <c:ser>
          <c:idx val="2"/>
          <c:order val="2"/>
          <c:tx>
            <c:v>Mason Jar</c:v>
          </c:tx>
          <c:spPr>
            <a:ln w="25400" cmpd="sng">
              <a:solidFill>
                <a:schemeClr val="accent6">
                  <a:lumMod val="75000"/>
                </a:schemeClr>
              </a:solidFill>
            </a:ln>
          </c:spPr>
          <c:marker>
            <c:symbol val="none"/>
          </c:marker>
          <c:val>
            <c:numRef>
              <c:f>Graphs!$D$3:$D$27</c:f>
              <c:numCache>
                <c:formatCode>0.00</c:formatCode>
                <c:ptCount val="25"/>
                <c:pt idx="0">
                  <c:v>1.8047561147227351</c:v>
                </c:pt>
                <c:pt idx="1">
                  <c:v>0.90237805736136756</c:v>
                </c:pt>
                <c:pt idx="2">
                  <c:v>0.60158537157424508</c:v>
                </c:pt>
                <c:pt idx="3">
                  <c:v>0.45118902868068378</c:v>
                </c:pt>
                <c:pt idx="4">
                  <c:v>0.36095122294454701</c:v>
                </c:pt>
                <c:pt idx="5">
                  <c:v>0.30079268578712254</c:v>
                </c:pt>
                <c:pt idx="6">
                  <c:v>0.25782230210324786</c:v>
                </c:pt>
                <c:pt idx="7">
                  <c:v>0.22559451434034189</c:v>
                </c:pt>
                <c:pt idx="8">
                  <c:v>0.20052845719141502</c:v>
                </c:pt>
                <c:pt idx="9">
                  <c:v>0.18047561147227351</c:v>
                </c:pt>
                <c:pt idx="10">
                  <c:v>0.16406873770206684</c:v>
                </c:pt>
                <c:pt idx="11">
                  <c:v>0.15039634289356127</c:v>
                </c:pt>
                <c:pt idx="12">
                  <c:v>0.13882739344021039</c:v>
                </c:pt>
                <c:pt idx="13">
                  <c:v>0.12891115105162393</c:v>
                </c:pt>
                <c:pt idx="14">
                  <c:v>0.120317074314849</c:v>
                </c:pt>
                <c:pt idx="15">
                  <c:v>0.11279725717017094</c:v>
                </c:pt>
                <c:pt idx="16">
                  <c:v>0.10616212439545501</c:v>
                </c:pt>
                <c:pt idx="17">
                  <c:v>0.10026422859570751</c:v>
                </c:pt>
                <c:pt idx="18">
                  <c:v>9.4987163932775537E-2</c:v>
                </c:pt>
                <c:pt idx="19">
                  <c:v>9.0237805736136753E-2</c:v>
                </c:pt>
                <c:pt idx="20">
                  <c:v>8.5940767367749291E-2</c:v>
                </c:pt>
                <c:pt idx="21">
                  <c:v>8.2034368851033421E-2</c:v>
                </c:pt>
                <c:pt idx="22">
                  <c:v>7.8467657161858051E-2</c:v>
                </c:pt>
                <c:pt idx="23">
                  <c:v>7.5198171446780634E-2</c:v>
                </c:pt>
                <c:pt idx="24">
                  <c:v>7.2190244588909408E-2</c:v>
                </c:pt>
              </c:numCache>
            </c:numRef>
          </c:val>
          <c:smooth val="1"/>
          <c:extLst xmlns:c16r2="http://schemas.microsoft.com/office/drawing/2015/06/chart">
            <c:ext xmlns:c16="http://schemas.microsoft.com/office/drawing/2014/chart" uri="{C3380CC4-5D6E-409C-BE32-E72D297353CC}">
              <c16:uniqueId val="{00000002-C6DF-4164-8FC5-924815F76AEA}"/>
            </c:ext>
          </c:extLst>
        </c:ser>
        <c:dLbls>
          <c:showLegendKey val="0"/>
          <c:showVal val="0"/>
          <c:showCatName val="0"/>
          <c:showSerName val="0"/>
          <c:showPercent val="0"/>
          <c:showBubbleSize val="0"/>
        </c:dLbls>
        <c:smooth val="0"/>
        <c:axId val="805890240"/>
        <c:axId val="805890632"/>
      </c:lineChart>
      <c:catAx>
        <c:axId val="805890240"/>
        <c:scaling>
          <c:orientation val="minMax"/>
        </c:scaling>
        <c:delete val="0"/>
        <c:axPos val="b"/>
        <c:title>
          <c:tx>
            <c:rich>
              <a:bodyPr/>
              <a:lstStyle/>
              <a:p>
                <a:pPr>
                  <a:defRPr/>
                </a:pPr>
                <a:r>
                  <a:rPr lang="en-US"/>
                  <a:t>Uses</a:t>
                </a:r>
              </a:p>
            </c:rich>
          </c:tx>
          <c:layout/>
          <c:overlay val="0"/>
        </c:title>
        <c:majorTickMark val="cross"/>
        <c:minorTickMark val="cross"/>
        <c:tickLblPos val="nextTo"/>
        <c:txPr>
          <a:bodyPr/>
          <a:lstStyle/>
          <a:p>
            <a:pPr lvl="0">
              <a:defRPr b="1" i="0"/>
            </a:pPr>
            <a:endParaRPr lang="en-US"/>
          </a:p>
        </c:txPr>
        <c:crossAx val="805890632"/>
        <c:crosses val="autoZero"/>
        <c:auto val="1"/>
        <c:lblAlgn val="ctr"/>
        <c:lblOffset val="100"/>
        <c:noMultiLvlLbl val="1"/>
      </c:catAx>
      <c:valAx>
        <c:axId val="805890632"/>
        <c:scaling>
          <c:orientation val="minMax"/>
        </c:scaling>
        <c:delete val="0"/>
        <c:axPos val="l"/>
        <c:majorGridlines>
          <c:spPr>
            <a:ln>
              <a:solidFill>
                <a:srgbClr val="B7B7B7"/>
              </a:solidFill>
            </a:ln>
          </c:spPr>
        </c:majorGridlines>
        <c:title>
          <c:tx>
            <c:rich>
              <a:bodyPr/>
              <a:lstStyle/>
              <a:p>
                <a:pPr>
                  <a:defRPr sz="1400"/>
                </a:pPr>
                <a:r>
                  <a:rPr lang="en-US" sz="1400" b="1" i="0" baseline="0">
                    <a:effectLst/>
                  </a:rPr>
                  <a:t>Embedded Energy (kWh)</a:t>
                </a:r>
                <a:endParaRPr lang="en-US" sz="1400">
                  <a:effectLst/>
                </a:endParaRPr>
              </a:p>
            </c:rich>
          </c:tx>
          <c:layout/>
          <c:overlay val="0"/>
        </c:title>
        <c:numFmt formatCode="0.000" sourceLinked="1"/>
        <c:majorTickMark val="cross"/>
        <c:minorTickMark val="cross"/>
        <c:tickLblPos val="nextTo"/>
        <c:spPr>
          <a:ln w="47625">
            <a:noFill/>
          </a:ln>
        </c:spPr>
        <c:txPr>
          <a:bodyPr/>
          <a:lstStyle/>
          <a:p>
            <a:pPr lvl="0">
              <a:defRPr b="1" i="0"/>
            </a:pPr>
            <a:endParaRPr lang="en-US"/>
          </a:p>
        </c:txPr>
        <c:crossAx val="805890240"/>
        <c:crosses val="autoZero"/>
        <c:crossBetween val="between"/>
      </c:valAx>
      <c:spPr>
        <a:solidFill>
          <a:srgbClr val="FFFFFF"/>
        </a:solidFill>
      </c:spPr>
    </c:plotArea>
    <c:legend>
      <c:legendPos val="r"/>
      <c:layout/>
      <c:overlay val="0"/>
    </c:legend>
    <c:plotVisOnly val="1"/>
    <c:dispBlanksAs val="zero"/>
    <c:showDLblsOverMax val="1"/>
  </c:chart>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lvl="0">
              <a:defRPr sz="1200" b="1" i="0"/>
            </a:pPr>
            <a:r>
              <a:rPr lang="en-US" sz="1200"/>
              <a:t>CO2 Emissions: Transportation</a:t>
            </a:r>
          </a:p>
        </c:rich>
      </c:tx>
      <c:layout>
        <c:manualLayout>
          <c:xMode val="edge"/>
          <c:yMode val="edge"/>
          <c:x val="0.19896828733786917"/>
          <c:y val="3.8051750380517502E-2"/>
        </c:manualLayout>
      </c:layout>
      <c:overlay val="0"/>
    </c:title>
    <c:autoTitleDeleted val="0"/>
    <c:plotArea>
      <c:layout/>
      <c:barChart>
        <c:barDir val="bar"/>
        <c:grouping val="clustered"/>
        <c:varyColors val="0"/>
        <c:ser>
          <c:idx val="0"/>
          <c:order val="0"/>
          <c:invertIfNegative val="0"/>
          <c:dPt>
            <c:idx val="0"/>
            <c:invertIfNegative val="0"/>
            <c:bubble3D val="0"/>
            <c:spPr>
              <a:solidFill>
                <a:schemeClr val="accent6">
                  <a:lumMod val="75000"/>
                </a:schemeClr>
              </a:solidFill>
            </c:spPr>
            <c:extLst xmlns:c16r2="http://schemas.microsoft.com/office/drawing/2015/06/chart">
              <c:ext xmlns:c16="http://schemas.microsoft.com/office/drawing/2014/chart" uri="{C3380CC4-5D6E-409C-BE32-E72D297353CC}">
                <c16:uniqueId val="{00000001-9290-45F2-B333-44A6EB3FB9E4}"/>
              </c:ext>
            </c:extLst>
          </c:dPt>
          <c:dPt>
            <c:idx val="1"/>
            <c:invertIfNegative val="0"/>
            <c:bubble3D val="0"/>
            <c:spPr>
              <a:solidFill>
                <a:schemeClr val="bg1">
                  <a:lumMod val="50000"/>
                </a:schemeClr>
              </a:solidFill>
            </c:spPr>
            <c:extLst xmlns:c16r2="http://schemas.microsoft.com/office/drawing/2015/06/chart">
              <c:ext xmlns:c16="http://schemas.microsoft.com/office/drawing/2014/chart" uri="{C3380CC4-5D6E-409C-BE32-E72D297353CC}">
                <c16:uniqueId val="{00000003-9290-45F2-B333-44A6EB3FB9E4}"/>
              </c:ext>
            </c:extLst>
          </c:dPt>
          <c:dPt>
            <c:idx val="2"/>
            <c:invertIfNegative val="0"/>
            <c:bubble3D val="0"/>
            <c:spPr>
              <a:solidFill>
                <a:schemeClr val="accent4"/>
              </a:solidFill>
            </c:spPr>
            <c:extLst xmlns:c16r2="http://schemas.microsoft.com/office/drawing/2015/06/chart">
              <c:ext xmlns:c16="http://schemas.microsoft.com/office/drawing/2014/chart" uri="{C3380CC4-5D6E-409C-BE32-E72D297353CC}">
                <c16:uniqueId val="{00000005-9290-45F2-B333-44A6EB3FB9E4}"/>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strRef>
              <c:f>Graphs!$G$56:$I$56</c:f>
              <c:strCache>
                <c:ptCount val="3"/>
                <c:pt idx="0">
                  <c:v>Mason Jar</c:v>
                </c:pt>
                <c:pt idx="1">
                  <c:v>Paper Cup</c:v>
                </c:pt>
                <c:pt idx="2">
                  <c:v>Plastic Cup</c:v>
                </c:pt>
              </c:strCache>
            </c:strRef>
          </c:cat>
          <c:val>
            <c:numRef>
              <c:f>Graphs!$G$57:$I$57</c:f>
              <c:numCache>
                <c:formatCode>0.000</c:formatCode>
                <c:ptCount val="3"/>
                <c:pt idx="0">
                  <c:v>8.1994412310958165E-2</c:v>
                </c:pt>
                <c:pt idx="1">
                  <c:v>1.1306395859974425E-3</c:v>
                </c:pt>
                <c:pt idx="2">
                  <c:v>1.9525966183574881E-3</c:v>
                </c:pt>
              </c:numCache>
            </c:numRef>
          </c:val>
          <c:extLst xmlns:c16r2="http://schemas.microsoft.com/office/drawing/2015/06/chart">
            <c:ext xmlns:c16="http://schemas.microsoft.com/office/drawing/2014/chart" uri="{C3380CC4-5D6E-409C-BE32-E72D297353CC}">
              <c16:uniqueId val="{00000006-9290-45F2-B333-44A6EB3FB9E4}"/>
            </c:ext>
          </c:extLst>
        </c:ser>
        <c:dLbls>
          <c:showLegendKey val="0"/>
          <c:showVal val="0"/>
          <c:showCatName val="0"/>
          <c:showSerName val="0"/>
          <c:showPercent val="0"/>
          <c:showBubbleSize val="0"/>
        </c:dLbls>
        <c:gapWidth val="100"/>
        <c:axId val="810035680"/>
        <c:axId val="810035288"/>
      </c:barChart>
      <c:valAx>
        <c:axId val="810035288"/>
        <c:scaling>
          <c:orientation val="minMax"/>
        </c:scaling>
        <c:delete val="0"/>
        <c:axPos val="b"/>
        <c:majorGridlines/>
        <c:title>
          <c:tx>
            <c:rich>
              <a:bodyPr/>
              <a:lstStyle/>
              <a:p>
                <a:pPr>
                  <a:defRPr/>
                </a:pPr>
                <a:r>
                  <a:rPr lang="en-US"/>
                  <a:t>kg CO2/unit</a:t>
                </a:r>
              </a:p>
            </c:rich>
          </c:tx>
          <c:layout/>
          <c:overlay val="0"/>
        </c:title>
        <c:numFmt formatCode="General" sourceLinked="0"/>
        <c:majorTickMark val="out"/>
        <c:minorTickMark val="none"/>
        <c:tickLblPos val="nextTo"/>
        <c:crossAx val="810035680"/>
        <c:crosses val="autoZero"/>
        <c:crossBetween val="between"/>
      </c:valAx>
      <c:catAx>
        <c:axId val="810035680"/>
        <c:scaling>
          <c:orientation val="minMax"/>
        </c:scaling>
        <c:delete val="0"/>
        <c:axPos val="l"/>
        <c:numFmt formatCode="General" sourceLinked="1"/>
        <c:majorTickMark val="out"/>
        <c:minorTickMark val="none"/>
        <c:tickLblPos val="nextTo"/>
        <c:crossAx val="810035288"/>
        <c:crosses val="autoZero"/>
        <c:auto val="1"/>
        <c:lblAlgn val="ctr"/>
        <c:lblOffset val="100"/>
        <c:noMultiLvlLbl val="0"/>
      </c:catAx>
      <c:spPr>
        <a:solidFill>
          <a:srgbClr val="FFFFFF"/>
        </a:solidFill>
      </c:spPr>
    </c:plotArea>
    <c:legend>
      <c:legendPos val="r"/>
      <c:layout/>
      <c:overlay val="0"/>
    </c:legend>
    <c:plotVisOnly val="1"/>
    <c:dispBlanksAs val="zero"/>
    <c:showDLblsOverMax val="1"/>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lvl="0">
              <a:defRPr sz="1200" b="1" i="0"/>
            </a:pPr>
            <a:r>
              <a:rPr lang="en-US" sz="1200"/>
              <a:t>CO2 Emissions: Disposal</a:t>
            </a:r>
          </a:p>
        </c:rich>
      </c:tx>
      <c:layout>
        <c:manualLayout>
          <c:xMode val="edge"/>
          <c:yMode val="edge"/>
          <c:x val="0.28300194093385389"/>
          <c:y val="3.1913206981723972E-2"/>
        </c:manualLayout>
      </c:layout>
      <c:overlay val="0"/>
    </c:title>
    <c:autoTitleDeleted val="0"/>
    <c:plotArea>
      <c:layout/>
      <c:barChart>
        <c:barDir val="bar"/>
        <c:grouping val="clustered"/>
        <c:varyColors val="0"/>
        <c:ser>
          <c:idx val="0"/>
          <c:order val="0"/>
          <c:invertIfNegative val="0"/>
          <c:dPt>
            <c:idx val="0"/>
            <c:invertIfNegative val="0"/>
            <c:bubble3D val="0"/>
            <c:spPr>
              <a:solidFill>
                <a:schemeClr val="accent6">
                  <a:lumMod val="75000"/>
                </a:schemeClr>
              </a:solidFill>
            </c:spPr>
            <c:extLst xmlns:c16r2="http://schemas.microsoft.com/office/drawing/2015/06/chart">
              <c:ext xmlns:c16="http://schemas.microsoft.com/office/drawing/2014/chart" uri="{C3380CC4-5D6E-409C-BE32-E72D297353CC}">
                <c16:uniqueId val="{00000001-6420-4A6B-9B06-E244FF8AF3F4}"/>
              </c:ext>
            </c:extLst>
          </c:dPt>
          <c:dPt>
            <c:idx val="1"/>
            <c:invertIfNegative val="0"/>
            <c:bubble3D val="0"/>
            <c:spPr>
              <a:solidFill>
                <a:schemeClr val="bg1">
                  <a:lumMod val="50000"/>
                </a:schemeClr>
              </a:solidFill>
            </c:spPr>
            <c:extLst xmlns:c16r2="http://schemas.microsoft.com/office/drawing/2015/06/chart">
              <c:ext xmlns:c16="http://schemas.microsoft.com/office/drawing/2014/chart" uri="{C3380CC4-5D6E-409C-BE32-E72D297353CC}">
                <c16:uniqueId val="{00000003-6420-4A6B-9B06-E244FF8AF3F4}"/>
              </c:ext>
            </c:extLst>
          </c:dPt>
          <c:dPt>
            <c:idx val="2"/>
            <c:invertIfNegative val="0"/>
            <c:bubble3D val="0"/>
            <c:spPr>
              <a:solidFill>
                <a:schemeClr val="accent4"/>
              </a:solidFill>
            </c:spPr>
            <c:extLst xmlns:c16r2="http://schemas.microsoft.com/office/drawing/2015/06/chart">
              <c:ext xmlns:c16="http://schemas.microsoft.com/office/drawing/2014/chart" uri="{C3380CC4-5D6E-409C-BE32-E72D297353CC}">
                <c16:uniqueId val="{00000005-6420-4A6B-9B06-E244FF8AF3F4}"/>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strRef>
              <c:f>Graphs!$G$60:$I$60</c:f>
              <c:strCache>
                <c:ptCount val="3"/>
                <c:pt idx="0">
                  <c:v>Mason Jar</c:v>
                </c:pt>
                <c:pt idx="1">
                  <c:v>Paper Cup</c:v>
                </c:pt>
                <c:pt idx="2">
                  <c:v>Plastic Cup</c:v>
                </c:pt>
              </c:strCache>
            </c:strRef>
          </c:cat>
          <c:val>
            <c:numRef>
              <c:f>Graphs!$G$61:$I$61</c:f>
              <c:numCache>
                <c:formatCode>0.0000</c:formatCode>
                <c:ptCount val="3"/>
                <c:pt idx="0">
                  <c:v>2.7827373214792499E-2</c:v>
                </c:pt>
                <c:pt idx="1">
                  <c:v>1.9746566113894395E-3</c:v>
                </c:pt>
                <c:pt idx="2">
                  <c:v>1.5210940283812207E-3</c:v>
                </c:pt>
              </c:numCache>
            </c:numRef>
          </c:val>
          <c:extLst xmlns:c16r2="http://schemas.microsoft.com/office/drawing/2015/06/chart">
            <c:ext xmlns:c16="http://schemas.microsoft.com/office/drawing/2014/chart" uri="{C3380CC4-5D6E-409C-BE32-E72D297353CC}">
              <c16:uniqueId val="{00000006-6420-4A6B-9B06-E244FF8AF3F4}"/>
            </c:ext>
          </c:extLst>
        </c:ser>
        <c:dLbls>
          <c:showLegendKey val="0"/>
          <c:showVal val="0"/>
          <c:showCatName val="0"/>
          <c:showSerName val="0"/>
          <c:showPercent val="0"/>
          <c:showBubbleSize val="0"/>
        </c:dLbls>
        <c:gapWidth val="100"/>
        <c:axId val="810036856"/>
        <c:axId val="810036464"/>
      </c:barChart>
      <c:valAx>
        <c:axId val="810036464"/>
        <c:scaling>
          <c:orientation val="minMax"/>
        </c:scaling>
        <c:delete val="0"/>
        <c:axPos val="b"/>
        <c:majorGridlines/>
        <c:title>
          <c:tx>
            <c:rich>
              <a:bodyPr/>
              <a:lstStyle/>
              <a:p>
                <a:pPr>
                  <a:defRPr/>
                </a:pPr>
                <a:r>
                  <a:rPr lang="en-US"/>
                  <a:t>kg CO2/unit</a:t>
                </a:r>
              </a:p>
            </c:rich>
          </c:tx>
          <c:layout/>
          <c:overlay val="0"/>
        </c:title>
        <c:numFmt formatCode="General" sourceLinked="0"/>
        <c:majorTickMark val="out"/>
        <c:minorTickMark val="none"/>
        <c:tickLblPos val="nextTo"/>
        <c:crossAx val="810036856"/>
        <c:crosses val="autoZero"/>
        <c:crossBetween val="between"/>
      </c:valAx>
      <c:catAx>
        <c:axId val="810036856"/>
        <c:scaling>
          <c:orientation val="minMax"/>
        </c:scaling>
        <c:delete val="0"/>
        <c:axPos val="l"/>
        <c:numFmt formatCode="General" sourceLinked="1"/>
        <c:majorTickMark val="out"/>
        <c:minorTickMark val="none"/>
        <c:tickLblPos val="nextTo"/>
        <c:crossAx val="810036464"/>
        <c:crosses val="autoZero"/>
        <c:auto val="1"/>
        <c:lblAlgn val="ctr"/>
        <c:lblOffset val="100"/>
        <c:noMultiLvlLbl val="0"/>
      </c:catAx>
      <c:spPr>
        <a:solidFill>
          <a:srgbClr val="FFFFFF"/>
        </a:solidFill>
      </c:spPr>
    </c:plotArea>
    <c:legend>
      <c:legendPos val="r"/>
      <c:layout/>
      <c:overlay val="0"/>
    </c:legend>
    <c:plotVisOnly val="1"/>
    <c:dispBlanksAs val="zero"/>
    <c:showDLblsOverMax val="1"/>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lvl="0">
              <a:defRPr sz="1200" b="1" i="0">
                <a:solidFill>
                  <a:srgbClr val="000000"/>
                </a:solidFill>
              </a:defRPr>
            </a:pPr>
            <a:r>
              <a:rPr lang="en-US" sz="1200" b="1" i="0" u="none" strike="noStrike" baseline="0">
                <a:effectLst/>
              </a:rPr>
              <a:t>CO2 Emissions of a Mason Jar</a:t>
            </a:r>
            <a:r>
              <a:rPr lang="en-US" sz="1200" b="1" i="0" u="none" strike="noStrike" baseline="0"/>
              <a:t>  (kg CO2/unit) Total= 0.34 kg CO2</a:t>
            </a:r>
            <a:endParaRPr lang="en-US" sz="1200" b="1"/>
          </a:p>
        </c:rich>
      </c:tx>
      <c:layout/>
      <c:overlay val="0"/>
    </c:title>
    <c:autoTitleDeleted val="0"/>
    <c:plotArea>
      <c:layout/>
      <c:pieChart>
        <c:varyColors val="1"/>
        <c:ser>
          <c:idx val="0"/>
          <c:order val="0"/>
          <c:dPt>
            <c:idx val="0"/>
            <c:bubble3D val="0"/>
            <c:spPr>
              <a:solidFill>
                <a:srgbClr val="3366CC"/>
              </a:solidFill>
            </c:spPr>
            <c:extLst xmlns:c16r2="http://schemas.microsoft.com/office/drawing/2015/06/chart">
              <c:ext xmlns:c16="http://schemas.microsoft.com/office/drawing/2014/chart" uri="{C3380CC4-5D6E-409C-BE32-E72D297353CC}">
                <c16:uniqueId val="{00000001-B6AE-4EA0-BE19-50A8653A3E6D}"/>
              </c:ext>
            </c:extLst>
          </c:dPt>
          <c:dPt>
            <c:idx val="1"/>
            <c:bubble3D val="0"/>
            <c:spPr>
              <a:solidFill>
                <a:srgbClr val="DC3912"/>
              </a:solidFill>
            </c:spPr>
            <c:extLst xmlns:c16r2="http://schemas.microsoft.com/office/drawing/2015/06/chart">
              <c:ext xmlns:c16="http://schemas.microsoft.com/office/drawing/2014/chart" uri="{C3380CC4-5D6E-409C-BE32-E72D297353CC}">
                <c16:uniqueId val="{00000003-B6AE-4EA0-BE19-50A8653A3E6D}"/>
              </c:ext>
            </c:extLst>
          </c:dPt>
          <c:dPt>
            <c:idx val="2"/>
            <c:bubble3D val="0"/>
            <c:spPr>
              <a:solidFill>
                <a:srgbClr val="FF9900"/>
              </a:solidFill>
            </c:spPr>
            <c:extLst xmlns:c16r2="http://schemas.microsoft.com/office/drawing/2015/06/chart">
              <c:ext xmlns:c16="http://schemas.microsoft.com/office/drawing/2014/chart" uri="{C3380CC4-5D6E-409C-BE32-E72D297353CC}">
                <c16:uniqueId val="{00000005-B6AE-4EA0-BE19-50A8653A3E6D}"/>
              </c:ext>
            </c:extLst>
          </c:dPt>
          <c:dPt>
            <c:idx val="3"/>
            <c:bubble3D val="0"/>
            <c:spPr>
              <a:solidFill>
                <a:srgbClr val="109618"/>
              </a:solidFill>
            </c:spPr>
            <c:extLst xmlns:c16r2="http://schemas.microsoft.com/office/drawing/2015/06/chart">
              <c:ext xmlns:c16="http://schemas.microsoft.com/office/drawing/2014/chart" uri="{C3380CC4-5D6E-409C-BE32-E72D297353CC}">
                <c16:uniqueId val="{00000007-B6AE-4EA0-BE19-50A8653A3E6D}"/>
              </c:ext>
            </c:extLst>
          </c:dPt>
          <c:dPt>
            <c:idx val="4"/>
            <c:bubble3D val="0"/>
            <c:spPr>
              <a:solidFill>
                <a:srgbClr val="990099"/>
              </a:solidFill>
            </c:spPr>
            <c:extLst xmlns:c16r2="http://schemas.microsoft.com/office/drawing/2015/06/chart">
              <c:ext xmlns:c16="http://schemas.microsoft.com/office/drawing/2014/chart" uri="{C3380CC4-5D6E-409C-BE32-E72D297353CC}">
                <c16:uniqueId val="{00000009-B6AE-4EA0-BE19-50A8653A3E6D}"/>
              </c:ext>
            </c:extLst>
          </c:dPt>
          <c:dPt>
            <c:idx val="5"/>
            <c:bubble3D val="0"/>
            <c:spPr>
              <a:solidFill>
                <a:srgbClr val="0099C6"/>
              </a:solidFill>
            </c:spPr>
            <c:extLst xmlns:c16r2="http://schemas.microsoft.com/office/drawing/2015/06/chart">
              <c:ext xmlns:c16="http://schemas.microsoft.com/office/drawing/2014/chart" uri="{C3380CC4-5D6E-409C-BE32-E72D297353CC}">
                <c16:uniqueId val="{0000000B-B6AE-4EA0-BE19-50A8653A3E6D}"/>
              </c:ext>
            </c:extLst>
          </c:dPt>
          <c:dLbls>
            <c:spPr>
              <a:noFill/>
              <a:ln>
                <a:noFill/>
              </a:ln>
              <a:effectLst/>
            </c:sp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Graphs!$G$102:$G$105</c:f>
              <c:strCache>
                <c:ptCount val="4"/>
                <c:pt idx="0">
                  <c:v>Jar</c:v>
                </c:pt>
                <c:pt idx="1">
                  <c:v>SS Ring</c:v>
                </c:pt>
                <c:pt idx="2">
                  <c:v>Steel lid</c:v>
                </c:pt>
                <c:pt idx="3">
                  <c:v>Rubber Seal</c:v>
                </c:pt>
              </c:strCache>
            </c:strRef>
          </c:cat>
          <c:val>
            <c:numRef>
              <c:f>Graphs!$H$102:$H$105</c:f>
              <c:numCache>
                <c:formatCode>0.00</c:formatCode>
                <c:ptCount val="4"/>
                <c:pt idx="0">
                  <c:v>0.22936000000000001</c:v>
                </c:pt>
                <c:pt idx="1">
                  <c:v>5.7194999999999996E-2</c:v>
                </c:pt>
                <c:pt idx="2">
                  <c:v>5.5349999999999996E-2</c:v>
                </c:pt>
                <c:pt idx="3" formatCode="0.000">
                  <c:v>1.33E-3</c:v>
                </c:pt>
              </c:numCache>
            </c:numRef>
          </c:val>
          <c:extLst xmlns:c16r2="http://schemas.microsoft.com/office/drawing/2015/06/chart">
            <c:ext xmlns:c16="http://schemas.microsoft.com/office/drawing/2014/chart" uri="{C3380CC4-5D6E-409C-BE32-E72D297353CC}">
              <c16:uniqueId val="{0000000C-B6AE-4EA0-BE19-50A8653A3E6D}"/>
            </c:ext>
          </c:extLst>
        </c:ser>
        <c:dLbls>
          <c:showLegendKey val="0"/>
          <c:showVal val="0"/>
          <c:showCatName val="0"/>
          <c:showSerName val="0"/>
          <c:showPercent val="0"/>
          <c:showBubbleSize val="0"/>
          <c:showLeaderLines val="1"/>
        </c:dLbls>
        <c:firstSliceAng val="0"/>
      </c:pieChart>
      <c:spPr>
        <a:solidFill>
          <a:srgbClr val="FFFFFF"/>
        </a:solidFill>
      </c:spPr>
    </c:plotArea>
    <c:legend>
      <c:legendPos val="r"/>
      <c:layout/>
      <c:overlay val="0"/>
    </c:legend>
    <c:plotVisOnly val="1"/>
    <c:dispBlanksAs val="zero"/>
    <c:showDLblsOverMax val="1"/>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lvl="0">
              <a:defRPr sz="1200" b="1" i="0">
                <a:solidFill>
                  <a:srgbClr val="000000"/>
                </a:solidFill>
              </a:defRPr>
            </a:pPr>
            <a:r>
              <a:rPr lang="en-US" sz="1200"/>
              <a:t>CO2 Emissions of a Plastic Cup (</a:t>
            </a:r>
            <a:r>
              <a:rPr lang="en-US" sz="1200" b="1" i="0" u="none" strike="noStrike" baseline="0">
                <a:effectLst/>
              </a:rPr>
              <a:t>kg CO2</a:t>
            </a:r>
            <a:r>
              <a:rPr lang="en-US" sz="1200"/>
              <a:t>/Unit) Total= 0.03 </a:t>
            </a:r>
            <a:r>
              <a:rPr lang="en-US" sz="1200" b="1" i="0" u="none" strike="noStrike" baseline="0">
                <a:effectLst/>
              </a:rPr>
              <a:t>kg CO2</a:t>
            </a:r>
            <a:endParaRPr lang="en-US" sz="1200"/>
          </a:p>
        </c:rich>
      </c:tx>
      <c:layout/>
      <c:overlay val="0"/>
    </c:title>
    <c:autoTitleDeleted val="0"/>
    <c:plotArea>
      <c:layout/>
      <c:pieChart>
        <c:varyColors val="1"/>
        <c:ser>
          <c:idx val="0"/>
          <c:order val="0"/>
          <c:dPt>
            <c:idx val="0"/>
            <c:bubble3D val="0"/>
            <c:spPr>
              <a:solidFill>
                <a:srgbClr val="3366CC"/>
              </a:solidFill>
            </c:spPr>
            <c:extLst xmlns:c16r2="http://schemas.microsoft.com/office/drawing/2015/06/chart">
              <c:ext xmlns:c16="http://schemas.microsoft.com/office/drawing/2014/chart" uri="{C3380CC4-5D6E-409C-BE32-E72D297353CC}">
                <c16:uniqueId val="{00000001-0FA4-4191-A85A-A3D35BAF1438}"/>
              </c:ext>
            </c:extLst>
          </c:dPt>
          <c:dPt>
            <c:idx val="1"/>
            <c:bubble3D val="0"/>
            <c:spPr>
              <a:solidFill>
                <a:srgbClr val="DC3912"/>
              </a:solidFill>
            </c:spPr>
            <c:extLst xmlns:c16r2="http://schemas.microsoft.com/office/drawing/2015/06/chart">
              <c:ext xmlns:c16="http://schemas.microsoft.com/office/drawing/2014/chart" uri="{C3380CC4-5D6E-409C-BE32-E72D297353CC}">
                <c16:uniqueId val="{00000003-0FA4-4191-A85A-A3D35BAF1438}"/>
              </c:ext>
            </c:extLst>
          </c:dPt>
          <c:dPt>
            <c:idx val="2"/>
            <c:bubble3D val="0"/>
            <c:spPr>
              <a:solidFill>
                <a:srgbClr val="FF9900"/>
              </a:solidFill>
            </c:spPr>
            <c:extLst xmlns:c16r2="http://schemas.microsoft.com/office/drawing/2015/06/chart">
              <c:ext xmlns:c16="http://schemas.microsoft.com/office/drawing/2014/chart" uri="{C3380CC4-5D6E-409C-BE32-E72D297353CC}">
                <c16:uniqueId val="{00000005-0FA4-4191-A85A-A3D35BAF1438}"/>
              </c:ext>
            </c:extLst>
          </c:dPt>
          <c:dPt>
            <c:idx val="3"/>
            <c:bubble3D val="0"/>
            <c:spPr>
              <a:solidFill>
                <a:srgbClr val="109618"/>
              </a:solidFill>
            </c:spPr>
            <c:extLst xmlns:c16r2="http://schemas.microsoft.com/office/drawing/2015/06/chart">
              <c:ext xmlns:c16="http://schemas.microsoft.com/office/drawing/2014/chart" uri="{C3380CC4-5D6E-409C-BE32-E72D297353CC}">
                <c16:uniqueId val="{00000007-0FA4-4191-A85A-A3D35BAF1438}"/>
              </c:ext>
            </c:extLst>
          </c:dPt>
          <c:dLbls>
            <c:spPr>
              <a:noFill/>
              <a:ln>
                <a:noFill/>
              </a:ln>
              <a:effectLst/>
            </c:sp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Graphs!$G$127:$G$128</c:f>
              <c:strCache>
                <c:ptCount val="2"/>
                <c:pt idx="0">
                  <c:v>Plastic Cup </c:v>
                </c:pt>
                <c:pt idx="1">
                  <c:v>Plastic Lid </c:v>
                </c:pt>
              </c:strCache>
            </c:strRef>
          </c:cat>
          <c:val>
            <c:numRef>
              <c:f>Graphs!$H$127:$H$128</c:f>
              <c:numCache>
                <c:formatCode>General</c:formatCode>
                <c:ptCount val="2"/>
                <c:pt idx="0">
                  <c:v>2.52E-2</c:v>
                </c:pt>
                <c:pt idx="1">
                  <c:v>4.5000000000000005E-3</c:v>
                </c:pt>
              </c:numCache>
            </c:numRef>
          </c:val>
          <c:extLst xmlns:c16r2="http://schemas.microsoft.com/office/drawing/2015/06/chart">
            <c:ext xmlns:c16="http://schemas.microsoft.com/office/drawing/2014/chart" uri="{C3380CC4-5D6E-409C-BE32-E72D297353CC}">
              <c16:uniqueId val="{00000008-0FA4-4191-A85A-A3D35BAF1438}"/>
            </c:ext>
          </c:extLst>
        </c:ser>
        <c:dLbls>
          <c:showLegendKey val="0"/>
          <c:showVal val="0"/>
          <c:showCatName val="0"/>
          <c:showSerName val="0"/>
          <c:showPercent val="0"/>
          <c:showBubbleSize val="0"/>
          <c:showLeaderLines val="1"/>
        </c:dLbls>
        <c:firstSliceAng val="0"/>
      </c:pieChart>
      <c:spPr>
        <a:solidFill>
          <a:srgbClr val="FFFFFF"/>
        </a:solidFill>
      </c:spPr>
    </c:plotArea>
    <c:legend>
      <c:legendPos val="r"/>
      <c:layout/>
      <c:overlay val="0"/>
    </c:legend>
    <c:plotVisOnly val="1"/>
    <c:dispBlanksAs val="zero"/>
    <c:showDLblsOverMax val="1"/>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lvl="0">
              <a:defRPr sz="1200" b="1" i="0">
                <a:solidFill>
                  <a:srgbClr val="000000"/>
                </a:solidFill>
              </a:defRPr>
            </a:pPr>
            <a:r>
              <a:rPr lang="en-US" sz="1200"/>
              <a:t>CO2 Emissions of a Paper Cup (kg</a:t>
            </a:r>
            <a:r>
              <a:rPr lang="en-US" sz="1200" baseline="0"/>
              <a:t> CO2</a:t>
            </a:r>
            <a:r>
              <a:rPr lang="en-US" sz="1200"/>
              <a:t>/unit) Total=</a:t>
            </a:r>
            <a:r>
              <a:rPr lang="en-US" sz="1200" baseline="0"/>
              <a:t> 0.46 </a:t>
            </a:r>
            <a:r>
              <a:rPr lang="en-US" sz="1200" b="1" i="0" u="none" strike="noStrike" baseline="0">
                <a:effectLst/>
              </a:rPr>
              <a:t>kg CO2</a:t>
            </a:r>
            <a:endParaRPr lang="en-US" sz="1200"/>
          </a:p>
        </c:rich>
      </c:tx>
      <c:layout/>
      <c:overlay val="0"/>
    </c:title>
    <c:autoTitleDeleted val="0"/>
    <c:plotArea>
      <c:layout/>
      <c:pieChart>
        <c:varyColors val="1"/>
        <c:ser>
          <c:idx val="0"/>
          <c:order val="0"/>
          <c:dPt>
            <c:idx val="0"/>
            <c:bubble3D val="0"/>
            <c:spPr>
              <a:solidFill>
                <a:srgbClr val="3366CC"/>
              </a:solidFill>
            </c:spPr>
            <c:extLst xmlns:c16r2="http://schemas.microsoft.com/office/drawing/2015/06/chart">
              <c:ext xmlns:c16="http://schemas.microsoft.com/office/drawing/2014/chart" uri="{C3380CC4-5D6E-409C-BE32-E72D297353CC}">
                <c16:uniqueId val="{00000001-A4B3-4780-B924-8137ADA23AC1}"/>
              </c:ext>
            </c:extLst>
          </c:dPt>
          <c:dPt>
            <c:idx val="1"/>
            <c:bubble3D val="0"/>
            <c:spPr>
              <a:solidFill>
                <a:srgbClr val="DC3912"/>
              </a:solidFill>
            </c:spPr>
            <c:extLst xmlns:c16r2="http://schemas.microsoft.com/office/drawing/2015/06/chart">
              <c:ext xmlns:c16="http://schemas.microsoft.com/office/drawing/2014/chart" uri="{C3380CC4-5D6E-409C-BE32-E72D297353CC}">
                <c16:uniqueId val="{00000003-A4B3-4780-B924-8137ADA23AC1}"/>
              </c:ext>
            </c:extLst>
          </c:dPt>
          <c:dPt>
            <c:idx val="2"/>
            <c:bubble3D val="0"/>
            <c:spPr>
              <a:solidFill>
                <a:srgbClr val="FF9900"/>
              </a:solidFill>
            </c:spPr>
            <c:extLst xmlns:c16r2="http://schemas.microsoft.com/office/drawing/2015/06/chart">
              <c:ext xmlns:c16="http://schemas.microsoft.com/office/drawing/2014/chart" uri="{C3380CC4-5D6E-409C-BE32-E72D297353CC}">
                <c16:uniqueId val="{00000005-A4B3-4780-B924-8137ADA23AC1}"/>
              </c:ext>
            </c:extLst>
          </c:dPt>
          <c:dPt>
            <c:idx val="3"/>
            <c:bubble3D val="0"/>
            <c:spPr>
              <a:solidFill>
                <a:srgbClr val="109618"/>
              </a:solidFill>
            </c:spPr>
            <c:extLst xmlns:c16r2="http://schemas.microsoft.com/office/drawing/2015/06/chart">
              <c:ext xmlns:c16="http://schemas.microsoft.com/office/drawing/2014/chart" uri="{C3380CC4-5D6E-409C-BE32-E72D297353CC}">
                <c16:uniqueId val="{00000007-A4B3-4780-B924-8137ADA23AC1}"/>
              </c:ext>
            </c:extLst>
          </c:dPt>
          <c:dPt>
            <c:idx val="4"/>
            <c:bubble3D val="0"/>
            <c:spPr>
              <a:solidFill>
                <a:srgbClr val="990099"/>
              </a:solidFill>
            </c:spPr>
            <c:extLst xmlns:c16r2="http://schemas.microsoft.com/office/drawing/2015/06/chart">
              <c:ext xmlns:c16="http://schemas.microsoft.com/office/drawing/2014/chart" uri="{C3380CC4-5D6E-409C-BE32-E72D297353CC}">
                <c16:uniqueId val="{00000009-A4B3-4780-B924-8137ADA23AC1}"/>
              </c:ext>
            </c:extLst>
          </c:dPt>
          <c:dPt>
            <c:idx val="5"/>
            <c:bubble3D val="0"/>
            <c:spPr>
              <a:solidFill>
                <a:srgbClr val="0099C6"/>
              </a:solidFill>
            </c:spPr>
            <c:extLst xmlns:c16r2="http://schemas.microsoft.com/office/drawing/2015/06/chart">
              <c:ext xmlns:c16="http://schemas.microsoft.com/office/drawing/2014/chart" uri="{C3380CC4-5D6E-409C-BE32-E72D297353CC}">
                <c16:uniqueId val="{0000000B-A4B3-4780-B924-8137ADA23AC1}"/>
              </c:ext>
            </c:extLst>
          </c:dPt>
          <c:dPt>
            <c:idx val="6"/>
            <c:bubble3D val="0"/>
            <c:spPr>
              <a:solidFill>
                <a:srgbClr val="DD4477"/>
              </a:solidFill>
            </c:spPr>
            <c:extLst xmlns:c16r2="http://schemas.microsoft.com/office/drawing/2015/06/chart">
              <c:ext xmlns:c16="http://schemas.microsoft.com/office/drawing/2014/chart" uri="{C3380CC4-5D6E-409C-BE32-E72D297353CC}">
                <c16:uniqueId val="{0000000D-A4B3-4780-B924-8137ADA23AC1}"/>
              </c:ext>
            </c:extLst>
          </c:dPt>
          <c:dLbls>
            <c:spPr>
              <a:noFill/>
              <a:ln>
                <a:noFill/>
              </a:ln>
              <a:effectLst/>
            </c:sp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Graphs!$G$115:$G$119</c:f>
              <c:strCache>
                <c:ptCount val="5"/>
                <c:pt idx="0">
                  <c:v>Paper</c:v>
                </c:pt>
                <c:pt idx="1">
                  <c:v>Glue</c:v>
                </c:pt>
                <c:pt idx="2">
                  <c:v>Lid</c:v>
                </c:pt>
                <c:pt idx="3">
                  <c:v>Sleeve</c:v>
                </c:pt>
                <c:pt idx="4">
                  <c:v>Seal</c:v>
                </c:pt>
              </c:strCache>
            </c:strRef>
          </c:cat>
          <c:val>
            <c:numRef>
              <c:f>Graphs!$H$115:$H$119</c:f>
              <c:numCache>
                <c:formatCode>0.0000</c:formatCode>
                <c:ptCount val="5"/>
                <c:pt idx="0">
                  <c:v>1.6886100000000001E-2</c:v>
                </c:pt>
                <c:pt idx="1">
                  <c:v>3.3150000000000003E-4</c:v>
                </c:pt>
                <c:pt idx="2">
                  <c:v>2.2098E-2</c:v>
                </c:pt>
                <c:pt idx="3">
                  <c:v>6.3467999999999997E-3</c:v>
                </c:pt>
                <c:pt idx="4">
                  <c:v>5.3550000000000006E-4</c:v>
                </c:pt>
              </c:numCache>
            </c:numRef>
          </c:val>
          <c:extLst xmlns:c16r2="http://schemas.microsoft.com/office/drawing/2015/06/chart">
            <c:ext xmlns:c16="http://schemas.microsoft.com/office/drawing/2014/chart" uri="{C3380CC4-5D6E-409C-BE32-E72D297353CC}">
              <c16:uniqueId val="{0000000E-A4B3-4780-B924-8137ADA23AC1}"/>
            </c:ext>
          </c:extLst>
        </c:ser>
        <c:dLbls>
          <c:showLegendKey val="0"/>
          <c:showVal val="0"/>
          <c:showCatName val="0"/>
          <c:showSerName val="0"/>
          <c:showPercent val="0"/>
          <c:showBubbleSize val="0"/>
          <c:showLeaderLines val="1"/>
        </c:dLbls>
        <c:firstSliceAng val="0"/>
      </c:pieChart>
      <c:spPr>
        <a:solidFill>
          <a:srgbClr val="FFFFFF"/>
        </a:solidFill>
      </c:spPr>
    </c:plotArea>
    <c:legend>
      <c:legendPos val="r"/>
      <c:layout/>
      <c:overlay val="0"/>
    </c:legend>
    <c:plotVisOnly val="1"/>
    <c:dispBlanksAs val="zero"/>
    <c:showDLblsOverMax val="1"/>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Embedded</a:t>
            </a:r>
            <a:r>
              <a:rPr lang="en-US" baseline="0"/>
              <a:t> Energy by Source, Mason Jar (kWh/unit)</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305402576123071"/>
          <c:y val="0.28132493438320211"/>
          <c:w val="0.38605662009011882"/>
          <c:h val="0.64116283464566926"/>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3-E443-4C0E-881B-02DB84D24FE2}"/>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4-E443-4C0E-881B-02DB84D24FE2}"/>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E443-4C0E-881B-02DB84D24FE2}"/>
              </c:ext>
            </c:extLst>
          </c:dPt>
          <c:dLbls>
            <c:dLbl>
              <c:idx val="0"/>
              <c:layout>
                <c:manualLayout>
                  <c:x val="-9.6814740642968758E-2"/>
                  <c:y val="-0.21236199475065617"/>
                </c:manualLayout>
              </c:layout>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443-4C0E-881B-02DB84D24FE2}"/>
                </c:ext>
                <c:ext xmlns:c15="http://schemas.microsoft.com/office/drawing/2012/chart" uri="{CE6537A1-D6FC-4f65-9D91-7224C49458BB}">
                  <c15:layout/>
                </c:ext>
              </c:extLst>
            </c:dLbl>
            <c:dLbl>
              <c:idx val="2"/>
              <c:layout>
                <c:manualLayout>
                  <c:x val="3.8801652683587901E-2"/>
                  <c:y val="8.5669291338582674E-3"/>
                </c:manualLayout>
              </c:layout>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443-4C0E-881B-02DB84D24FE2}"/>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strRef>
              <c:f>Graphs!$A$139:$A$141</c:f>
              <c:strCache>
                <c:ptCount val="3"/>
                <c:pt idx="0">
                  <c:v>Materials</c:v>
                </c:pt>
                <c:pt idx="1">
                  <c:v>Transportation</c:v>
                </c:pt>
                <c:pt idx="2">
                  <c:v>Disposal</c:v>
                </c:pt>
              </c:strCache>
            </c:strRef>
          </c:cat>
          <c:val>
            <c:numRef>
              <c:f>Graphs!$B$139:$B$141</c:f>
              <c:numCache>
                <c:formatCode>0.000</c:formatCode>
                <c:ptCount val="3"/>
                <c:pt idx="0" formatCode="0.00">
                  <c:v>1.4945051307883332</c:v>
                </c:pt>
                <c:pt idx="1">
                  <c:v>0.30473043513139225</c:v>
                </c:pt>
                <c:pt idx="2">
                  <c:v>5.5205488030095843E-3</c:v>
                </c:pt>
              </c:numCache>
            </c:numRef>
          </c:val>
          <c:extLst xmlns:c16r2="http://schemas.microsoft.com/office/drawing/2015/06/chart">
            <c:ext xmlns:c16="http://schemas.microsoft.com/office/drawing/2014/chart" uri="{C3380CC4-5D6E-409C-BE32-E72D297353CC}">
              <c16:uniqueId val="{00000000-E443-4C0E-881B-02DB84D24FE2}"/>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layout>
        <c:manualLayout>
          <c:xMode val="edge"/>
          <c:yMode val="edge"/>
          <c:x val="0.60084100759081416"/>
          <c:y val="0.2753327034120735"/>
          <c:w val="0.2896472117285917"/>
          <c:h val="0.63400062992125994"/>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en-US" sz="1400" b="0" i="0" baseline="0">
                <a:effectLst/>
              </a:rPr>
              <a:t>Embedded Energy by Source, Paper Cup (kWh/unit)</a:t>
            </a:r>
            <a:endParaRPr lang="en-US" sz="1400">
              <a:effectLst/>
            </a:endParaRPr>
          </a:p>
        </c:rich>
      </c:tx>
      <c:layout>
        <c:manualLayout>
          <c:xMode val="edge"/>
          <c:yMode val="edge"/>
          <c:x val="0.11292608374077928"/>
          <c:y val="4.4407438245906192E-2"/>
        </c:manualLayout>
      </c:layout>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manualLayout>
          <c:layoutTarget val="inner"/>
          <c:xMode val="edge"/>
          <c:yMode val="edge"/>
          <c:x val="8.3951066810290353E-2"/>
          <c:y val="0.28064778419551489"/>
          <c:w val="0.38703568845801789"/>
          <c:h val="0.644852399068094"/>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3-4C5A-444E-8531-EC37411AC338}"/>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4C5A-444E-8531-EC37411AC338}"/>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2-4C5A-444E-8531-EC37411AC338}"/>
              </c:ext>
            </c:extLst>
          </c:dPt>
          <c:dLbls>
            <c:dLbl>
              <c:idx val="0"/>
              <c:layout>
                <c:manualLayout>
                  <c:x val="9.5644530282770687E-3"/>
                  <c:y val="-0.23223506044256392"/>
                </c:manualLayout>
              </c:layout>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C5A-444E-8531-EC37411AC338}"/>
                </c:ext>
                <c:ext xmlns:c15="http://schemas.microsoft.com/office/drawing/2012/chart" uri="{CE6537A1-D6FC-4f65-9D91-7224C49458BB}">
                  <c15:layout/>
                </c:ext>
              </c:extLst>
            </c:dLbl>
            <c:dLbl>
              <c:idx val="1"/>
              <c:layout>
                <c:manualLayout>
                  <c:x val="-1.5073053368328959E-2"/>
                  <c:y val="8.9351851851851849E-3"/>
                </c:manualLayout>
              </c:layout>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C5A-444E-8531-EC37411AC338}"/>
                </c:ext>
                <c:ext xmlns:c15="http://schemas.microsoft.com/office/drawing/2012/chart" uri="{CE6537A1-D6FC-4f65-9D91-7224C49458BB}">
                  <c15:layout/>
                </c:ext>
              </c:extLst>
            </c:dLbl>
            <c:dLbl>
              <c:idx val="2"/>
              <c:layout>
                <c:manualLayout>
                  <c:x val="4.5010308873485574E-2"/>
                  <c:y val="-2.1281478033397364E-2"/>
                </c:manualLayout>
              </c:layout>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C5A-444E-8531-EC37411AC338}"/>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Graphs!$A$139:$A$141</c:f>
              <c:strCache>
                <c:ptCount val="3"/>
                <c:pt idx="0">
                  <c:v>Materials</c:v>
                </c:pt>
                <c:pt idx="1">
                  <c:v>Transportation</c:v>
                </c:pt>
                <c:pt idx="2">
                  <c:v>Disposal</c:v>
                </c:pt>
              </c:strCache>
            </c:strRef>
          </c:cat>
          <c:val>
            <c:numRef>
              <c:f>Graphs!$C$139:$C$141</c:f>
              <c:numCache>
                <c:formatCode>0.0000</c:formatCode>
                <c:ptCount val="3"/>
                <c:pt idx="0" formatCode="0.00">
                  <c:v>0.25017776990872248</c:v>
                </c:pt>
                <c:pt idx="1">
                  <c:v>4.2019972252637476E-3</c:v>
                </c:pt>
                <c:pt idx="2">
                  <c:v>7.9051104810742585E-3</c:v>
                </c:pt>
              </c:numCache>
            </c:numRef>
          </c:val>
          <c:extLst xmlns:c16r2="http://schemas.microsoft.com/office/drawing/2015/06/chart">
            <c:ext xmlns:c16="http://schemas.microsoft.com/office/drawing/2014/chart" uri="{C3380CC4-5D6E-409C-BE32-E72D297353CC}">
              <c16:uniqueId val="{00000000-4C5A-444E-8531-EC37411AC338}"/>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layout>
        <c:manualLayout>
          <c:xMode val="edge"/>
          <c:yMode val="edge"/>
          <c:x val="0.57044619422572174"/>
          <c:y val="0.26404282930452455"/>
          <c:w val="0.39684321299460201"/>
          <c:h val="0.60877116115652474"/>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en-US" sz="1400" b="0" i="0" baseline="0">
                <a:effectLst/>
              </a:rPr>
              <a:t>Embedded Energy by Source, Plastic Cup (kWh/unit)</a:t>
            </a:r>
            <a:endParaRPr lang="en-US" sz="1400">
              <a:effectLst/>
            </a:endParaRPr>
          </a:p>
        </c:rich>
      </c:tx>
      <c:layout/>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manualLayout>
          <c:layoutTarget val="inner"/>
          <c:xMode val="edge"/>
          <c:yMode val="edge"/>
          <c:x val="8.5528329229116642E-2"/>
          <c:y val="0.26583934289767175"/>
          <c:w val="0.38279319814752888"/>
          <c:h val="0.64170510239618106"/>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3-1A64-44AB-9AB9-63E694B952E6}"/>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1A64-44AB-9AB9-63E694B952E6}"/>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2-1A64-44AB-9AB9-63E694B952E6}"/>
              </c:ext>
            </c:extLst>
          </c:dPt>
          <c:dLbls>
            <c:dLbl>
              <c:idx val="0"/>
              <c:layout>
                <c:manualLayout>
                  <c:x val="-4.1218507575647313E-3"/>
                  <c:y val="-0.2283795267218392"/>
                </c:manualLayout>
              </c:layout>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A64-44AB-9AB9-63E694B952E6}"/>
                </c:ext>
                <c:ext xmlns:c15="http://schemas.microsoft.com/office/drawing/2012/chart" uri="{CE6537A1-D6FC-4f65-9D91-7224C49458BB}">
                  <c15:layout/>
                </c:ext>
              </c:extLst>
            </c:dLbl>
            <c:dLbl>
              <c:idx val="1"/>
              <c:layout>
                <c:manualLayout>
                  <c:x val="-1.4464804653577833E-3"/>
                  <c:y val="2.2582225068756359E-2"/>
                </c:manualLayout>
              </c:layout>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A64-44AB-9AB9-63E694B952E6}"/>
                </c:ext>
                <c:ext xmlns:c15="http://schemas.microsoft.com/office/drawing/2012/chart" uri="{CE6537A1-D6FC-4f65-9D91-7224C49458BB}">
                  <c15:layout/>
                </c:ext>
              </c:extLst>
            </c:dLbl>
            <c:dLbl>
              <c:idx val="2"/>
              <c:layout>
                <c:manualLayout>
                  <c:x val="4.9012715831962782E-2"/>
                  <c:y val="1.5053142280659893E-2"/>
                </c:manualLayout>
              </c:layout>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A64-44AB-9AB9-63E694B952E6}"/>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Graphs!$A$139:$A$141</c:f>
              <c:strCache>
                <c:ptCount val="3"/>
                <c:pt idx="0">
                  <c:v>Materials</c:v>
                </c:pt>
                <c:pt idx="1">
                  <c:v>Transportation</c:v>
                </c:pt>
                <c:pt idx="2">
                  <c:v>Disposal</c:v>
                </c:pt>
              </c:strCache>
            </c:strRef>
          </c:cat>
          <c:val>
            <c:numRef>
              <c:f>Graphs!$D$139:$D$141</c:f>
              <c:numCache>
                <c:formatCode>0.0000</c:formatCode>
                <c:ptCount val="3"/>
                <c:pt idx="0" formatCode="0.00">
                  <c:v>0.26018290259060001</c:v>
                </c:pt>
                <c:pt idx="1">
                  <c:v>7.2567825096618369E-3</c:v>
                </c:pt>
                <c:pt idx="2">
                  <c:v>5.727255124132905E-3</c:v>
                </c:pt>
              </c:numCache>
            </c:numRef>
          </c:val>
          <c:extLst xmlns:c16r2="http://schemas.microsoft.com/office/drawing/2015/06/chart">
            <c:ext xmlns:c16="http://schemas.microsoft.com/office/drawing/2014/chart" uri="{C3380CC4-5D6E-409C-BE32-E72D297353CC}">
              <c16:uniqueId val="{00000000-1A64-44AB-9AB9-63E694B952E6}"/>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layout>
        <c:manualLayout>
          <c:xMode val="edge"/>
          <c:yMode val="edge"/>
          <c:x val="0.59297570911744157"/>
          <c:y val="0.33127181917794257"/>
          <c:w val="0.30867572930463172"/>
          <c:h val="0.56286612498796507"/>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0" i="0" baseline="0">
                <a:effectLst/>
              </a:rPr>
              <a:t>CO</a:t>
            </a:r>
            <a:r>
              <a:rPr lang="en-US" sz="1050" b="0" i="0" baseline="0">
                <a:effectLst/>
              </a:rPr>
              <a:t>2 </a:t>
            </a:r>
            <a:r>
              <a:rPr lang="en-US" sz="1400" b="0" i="0" baseline="0">
                <a:effectLst/>
              </a:rPr>
              <a:t>Emissions by Source, Mason Jar </a:t>
            </a:r>
            <a:r>
              <a:rPr lang="en-US" sz="1400" b="0" i="0" u="none" strike="noStrike" baseline="0">
                <a:effectLst/>
              </a:rPr>
              <a:t>(kgCO2/unit)</a:t>
            </a:r>
            <a:endParaRPr lang="en-US" sz="1400">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3192187681742099E-2"/>
          <c:y val="0.28133824509878386"/>
          <c:w val="0.38596356813779786"/>
          <c:h val="0.64409997383767559"/>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48C6-44E9-BE05-BBED8386362B}"/>
              </c:ext>
            </c:extLst>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dLbl>
              <c:idx val="0"/>
              <c:layout>
                <c:manualLayout>
                  <c:x val="-0.10803951167953717"/>
                  <c:y val="-0.15279815060375276"/>
                </c:manualLayout>
              </c:layout>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8C6-44E9-BE05-BBED8386362B}"/>
                </c:ext>
                <c:ext xmlns:c15="http://schemas.microsoft.com/office/drawing/2012/chart" uri="{CE6537A1-D6FC-4f65-9D91-7224C49458BB}">
                  <c15:layout/>
                </c:ext>
              </c:extLst>
            </c:dLbl>
            <c:dLbl>
              <c:idx val="2"/>
              <c:layout>
                <c:manualLayout>
                  <c:x val="-6.343695926898027E-2"/>
                  <c:y val="-1.5246670749957378E-2"/>
                </c:manualLayout>
              </c:layout>
              <c:dLblPos val="bestFi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strRef>
              <c:f>Graphs!$A$144:$A$146</c:f>
              <c:strCache>
                <c:ptCount val="3"/>
                <c:pt idx="0">
                  <c:v>Materials</c:v>
                </c:pt>
                <c:pt idx="1">
                  <c:v>Transportation</c:v>
                </c:pt>
                <c:pt idx="2">
                  <c:v>Disposal</c:v>
                </c:pt>
              </c:strCache>
            </c:strRef>
          </c:cat>
          <c:val>
            <c:numRef>
              <c:f>Graphs!$B$144:$B$146</c:f>
              <c:numCache>
                <c:formatCode>0.00</c:formatCode>
                <c:ptCount val="3"/>
                <c:pt idx="0">
                  <c:v>0.38840875000000002</c:v>
                </c:pt>
                <c:pt idx="1">
                  <c:v>8.1994412310958165E-2</c:v>
                </c:pt>
                <c:pt idx="2">
                  <c:v>2.7827373214792499E-2</c:v>
                </c:pt>
              </c:numCache>
            </c:numRef>
          </c:val>
          <c:extLst xmlns:c16r2="http://schemas.microsoft.com/office/drawing/2015/06/chart">
            <c:ext xmlns:c16="http://schemas.microsoft.com/office/drawing/2014/chart" uri="{C3380CC4-5D6E-409C-BE32-E72D297353CC}">
              <c16:uniqueId val="{00000000-48C6-44E9-BE05-BBED8386362B}"/>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layout>
        <c:manualLayout>
          <c:xMode val="edge"/>
          <c:yMode val="edge"/>
          <c:x val="0.56303410050622282"/>
          <c:y val="0.32342667375581269"/>
          <c:w val="0.34826556768123279"/>
          <c:h val="0.55075247173050734"/>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0" i="0" u="none" strike="noStrike" baseline="0">
                <a:effectLst/>
              </a:rPr>
              <a:t>CO2 Emissions </a:t>
            </a:r>
            <a:r>
              <a:rPr lang="en-US" sz="1400" b="0" i="0" baseline="0">
                <a:effectLst/>
              </a:rPr>
              <a:t>by Source, Paper Cup </a:t>
            </a:r>
            <a:r>
              <a:rPr lang="en-US" sz="1400" b="0" i="0" baseline="0">
                <a:effectLst/>
              </a:rPr>
              <a:t>(kgCO2/unit)</a:t>
            </a:r>
            <a:endParaRPr lang="en-US" sz="1100">
              <a:effectLst/>
            </a:endParaRPr>
          </a:p>
        </c:rich>
      </c:tx>
      <c:layout>
        <c:manualLayout>
          <c:xMode val="edge"/>
          <c:yMode val="edge"/>
          <c:x val="0.1469911571189759"/>
          <c:y val="2.70782561603032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753745557366426"/>
          <c:y val="0.26695454804376501"/>
          <c:w val="0.40337465042303239"/>
          <c:h val="0.6753272373211413"/>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0A7A-4A26-92F3-6282E598B03E}"/>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0A7A-4A26-92F3-6282E598B03E}"/>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2-0A7A-4A26-92F3-6282E598B03E}"/>
              </c:ext>
            </c:extLst>
          </c:dPt>
          <c:dLbls>
            <c:dLbl>
              <c:idx val="0"/>
              <c:layout>
                <c:manualLayout>
                  <c:x val="-7.153508232045877E-2"/>
                  <c:y val="-0.14803064320453049"/>
                </c:manualLayout>
              </c:layout>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A7A-4A26-92F3-6282E598B03E}"/>
                </c:ext>
                <c:ext xmlns:c15="http://schemas.microsoft.com/office/drawing/2012/chart" uri="{CE6537A1-D6FC-4f65-9D91-7224C49458BB}">
                  <c15:layout/>
                </c:ext>
              </c:extLst>
            </c:dLbl>
            <c:dLbl>
              <c:idx val="1"/>
              <c:layout>
                <c:manualLayout>
                  <c:x val="-4.9340920130823286E-2"/>
                  <c:y val="9.1763306191113038E-3"/>
                </c:manualLayout>
              </c:layout>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A7A-4A26-92F3-6282E598B03E}"/>
                </c:ext>
                <c:ext xmlns:c15="http://schemas.microsoft.com/office/drawing/2012/chart" uri="{CE6537A1-D6FC-4f65-9D91-7224C49458BB}">
                  <c15:layout/>
                </c:ext>
              </c:extLst>
            </c:dLbl>
            <c:dLbl>
              <c:idx val="2"/>
              <c:layout>
                <c:manualLayout>
                  <c:x val="4.0435565826586048E-3"/>
                  <c:y val="-2.3503073488681529E-2"/>
                </c:manualLayout>
              </c:layout>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A7A-4A26-92F3-6282E598B03E}"/>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Graphs!$A$144:$A$146</c:f>
              <c:strCache>
                <c:ptCount val="3"/>
                <c:pt idx="0">
                  <c:v>Materials</c:v>
                </c:pt>
                <c:pt idx="1">
                  <c:v>Transportation</c:v>
                </c:pt>
                <c:pt idx="2">
                  <c:v>Disposal</c:v>
                </c:pt>
              </c:strCache>
            </c:strRef>
          </c:cat>
          <c:val>
            <c:numRef>
              <c:f>Graphs!$C$144:$C$146</c:f>
              <c:numCache>
                <c:formatCode>0.000</c:formatCode>
                <c:ptCount val="3"/>
                <c:pt idx="0">
                  <c:v>4.8949011744000001E-2</c:v>
                </c:pt>
                <c:pt idx="1">
                  <c:v>1.1306395859974425E-3</c:v>
                </c:pt>
                <c:pt idx="2">
                  <c:v>1.9746566113894395E-3</c:v>
                </c:pt>
              </c:numCache>
            </c:numRef>
          </c:val>
          <c:extLst xmlns:c16r2="http://schemas.microsoft.com/office/drawing/2015/06/chart">
            <c:ext xmlns:c16="http://schemas.microsoft.com/office/drawing/2014/chart" uri="{C3380CC4-5D6E-409C-BE32-E72D297353CC}">
              <c16:uniqueId val="{00000000-0A7A-4A26-92F3-6282E598B03E}"/>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layout>
        <c:manualLayout>
          <c:xMode val="edge"/>
          <c:yMode val="edge"/>
          <c:x val="0.61493837836744392"/>
          <c:y val="0.30209084751502835"/>
          <c:w val="0.28393159670070145"/>
          <c:h val="0.5788523410380154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lvl="0">
              <a:defRPr sz="1600" b="1" i="0">
                <a:solidFill>
                  <a:srgbClr val="000000"/>
                </a:solidFill>
              </a:defRPr>
            </a:pPr>
            <a:r>
              <a:rPr lang="en-US"/>
              <a:t>Carbon Dioxide Emissions: Re-Uses for Buyback</a:t>
            </a:r>
          </a:p>
        </c:rich>
      </c:tx>
      <c:layout/>
      <c:overlay val="0"/>
    </c:title>
    <c:autoTitleDeleted val="0"/>
    <c:plotArea>
      <c:layout/>
      <c:lineChart>
        <c:grouping val="standard"/>
        <c:varyColors val="1"/>
        <c:ser>
          <c:idx val="3"/>
          <c:order val="0"/>
          <c:tx>
            <c:v>Paper Cup</c:v>
          </c:tx>
          <c:spPr>
            <a:ln w="25400" cmpd="sng">
              <a:solidFill>
                <a:schemeClr val="bg1">
                  <a:lumMod val="50000"/>
                </a:schemeClr>
              </a:solidFill>
            </a:ln>
          </c:spPr>
          <c:marker>
            <c:symbol val="none"/>
          </c:marker>
          <c:val>
            <c:numRef>
              <c:f>Graphs!$G$3:$G$27</c:f>
              <c:numCache>
                <c:formatCode>0.000</c:formatCode>
                <c:ptCount val="25"/>
                <c:pt idx="0">
                  <c:v>5.2054307941386879E-2</c:v>
                </c:pt>
                <c:pt idx="1">
                  <c:v>5.2054307941386879E-2</c:v>
                </c:pt>
                <c:pt idx="2">
                  <c:v>5.2054307941386879E-2</c:v>
                </c:pt>
                <c:pt idx="3">
                  <c:v>5.2054307941386879E-2</c:v>
                </c:pt>
                <c:pt idx="4">
                  <c:v>5.2054307941386879E-2</c:v>
                </c:pt>
                <c:pt idx="5">
                  <c:v>5.2054307941386879E-2</c:v>
                </c:pt>
                <c:pt idx="6">
                  <c:v>5.2054307941386879E-2</c:v>
                </c:pt>
                <c:pt idx="7">
                  <c:v>5.2054307941386879E-2</c:v>
                </c:pt>
                <c:pt idx="8">
                  <c:v>5.2054307941386879E-2</c:v>
                </c:pt>
                <c:pt idx="9">
                  <c:v>5.2054307941386879E-2</c:v>
                </c:pt>
                <c:pt idx="10">
                  <c:v>5.2054307941386879E-2</c:v>
                </c:pt>
                <c:pt idx="11">
                  <c:v>5.2054307941386879E-2</c:v>
                </c:pt>
                <c:pt idx="12">
                  <c:v>5.2054307941386879E-2</c:v>
                </c:pt>
                <c:pt idx="13">
                  <c:v>5.2054307941386879E-2</c:v>
                </c:pt>
                <c:pt idx="14">
                  <c:v>5.2054307941386879E-2</c:v>
                </c:pt>
                <c:pt idx="15">
                  <c:v>5.2054307941386879E-2</c:v>
                </c:pt>
                <c:pt idx="16">
                  <c:v>5.2054307941386879E-2</c:v>
                </c:pt>
                <c:pt idx="17">
                  <c:v>5.2054307941386879E-2</c:v>
                </c:pt>
                <c:pt idx="18">
                  <c:v>5.2054307941386879E-2</c:v>
                </c:pt>
                <c:pt idx="19">
                  <c:v>5.2054307941386879E-2</c:v>
                </c:pt>
                <c:pt idx="20">
                  <c:v>5.2054307941386879E-2</c:v>
                </c:pt>
                <c:pt idx="21">
                  <c:v>5.2054307941386879E-2</c:v>
                </c:pt>
                <c:pt idx="22">
                  <c:v>5.2054307941386879E-2</c:v>
                </c:pt>
                <c:pt idx="23">
                  <c:v>5.2054307941386879E-2</c:v>
                </c:pt>
                <c:pt idx="24">
                  <c:v>5.2054307941386879E-2</c:v>
                </c:pt>
              </c:numCache>
            </c:numRef>
          </c:val>
          <c:smooth val="0"/>
        </c:ser>
        <c:ser>
          <c:idx val="4"/>
          <c:order val="1"/>
          <c:tx>
            <c:v>Plastic Cup</c:v>
          </c:tx>
          <c:spPr>
            <a:ln w="25400" cmpd="sng">
              <a:solidFill>
                <a:schemeClr val="accent4"/>
              </a:solidFill>
            </a:ln>
          </c:spPr>
          <c:marker>
            <c:symbol val="none"/>
          </c:marker>
          <c:val>
            <c:numRef>
              <c:f>Graphs!$H$3:$H$27</c:f>
              <c:numCache>
                <c:formatCode>0.000</c:formatCode>
                <c:ptCount val="25"/>
                <c:pt idx="0">
                  <c:v>3.4952930646738711E-2</c:v>
                </c:pt>
                <c:pt idx="1">
                  <c:v>3.4952930646738711E-2</c:v>
                </c:pt>
                <c:pt idx="2">
                  <c:v>3.4952930646738711E-2</c:v>
                </c:pt>
                <c:pt idx="3">
                  <c:v>3.4952930646738711E-2</c:v>
                </c:pt>
                <c:pt idx="4">
                  <c:v>3.4952930646738711E-2</c:v>
                </c:pt>
                <c:pt idx="5">
                  <c:v>3.4952930646738711E-2</c:v>
                </c:pt>
                <c:pt idx="6">
                  <c:v>3.4952930646738711E-2</c:v>
                </c:pt>
                <c:pt idx="7">
                  <c:v>3.4952930646738711E-2</c:v>
                </c:pt>
                <c:pt idx="8">
                  <c:v>3.4952930646738711E-2</c:v>
                </c:pt>
                <c:pt idx="9">
                  <c:v>3.4952930646738711E-2</c:v>
                </c:pt>
                <c:pt idx="10">
                  <c:v>3.4952930646738711E-2</c:v>
                </c:pt>
                <c:pt idx="11">
                  <c:v>3.4952930646738711E-2</c:v>
                </c:pt>
                <c:pt idx="12">
                  <c:v>3.4952930646738711E-2</c:v>
                </c:pt>
                <c:pt idx="13">
                  <c:v>3.4952930646738711E-2</c:v>
                </c:pt>
                <c:pt idx="14">
                  <c:v>3.4952930646738711E-2</c:v>
                </c:pt>
                <c:pt idx="15">
                  <c:v>3.4952930646738711E-2</c:v>
                </c:pt>
                <c:pt idx="16">
                  <c:v>3.4952930646738711E-2</c:v>
                </c:pt>
                <c:pt idx="17">
                  <c:v>3.4952930646738711E-2</c:v>
                </c:pt>
                <c:pt idx="18">
                  <c:v>3.4952930646738711E-2</c:v>
                </c:pt>
                <c:pt idx="19">
                  <c:v>3.4952930646738711E-2</c:v>
                </c:pt>
                <c:pt idx="20">
                  <c:v>3.4952930646738711E-2</c:v>
                </c:pt>
                <c:pt idx="21">
                  <c:v>3.4952930646738711E-2</c:v>
                </c:pt>
                <c:pt idx="22">
                  <c:v>3.4952930646738711E-2</c:v>
                </c:pt>
                <c:pt idx="23">
                  <c:v>3.4952930646738711E-2</c:v>
                </c:pt>
                <c:pt idx="24">
                  <c:v>3.4952930646738711E-2</c:v>
                </c:pt>
              </c:numCache>
            </c:numRef>
          </c:val>
          <c:smooth val="0"/>
        </c:ser>
        <c:ser>
          <c:idx val="5"/>
          <c:order val="2"/>
          <c:tx>
            <c:v>Mason Jar</c:v>
          </c:tx>
          <c:spPr>
            <a:ln w="25400" cmpd="sng">
              <a:solidFill>
                <a:schemeClr val="accent6">
                  <a:lumMod val="75000"/>
                </a:schemeClr>
              </a:solidFill>
            </a:ln>
          </c:spPr>
          <c:marker>
            <c:symbol val="none"/>
          </c:marker>
          <c:val>
            <c:numRef>
              <c:f>Graphs!$I$3:$I$27</c:f>
              <c:numCache>
                <c:formatCode>0.000</c:formatCode>
                <c:ptCount val="25"/>
                <c:pt idx="0">
                  <c:v>0.4982305355257507</c:v>
                </c:pt>
                <c:pt idx="1">
                  <c:v>0.24911526776287535</c:v>
                </c:pt>
                <c:pt idx="2">
                  <c:v>0.16607684517525023</c:v>
                </c:pt>
                <c:pt idx="3">
                  <c:v>0.12455763388143767</c:v>
                </c:pt>
                <c:pt idx="4">
                  <c:v>9.9646107105150136E-2</c:v>
                </c:pt>
                <c:pt idx="5">
                  <c:v>8.3038422587625116E-2</c:v>
                </c:pt>
                <c:pt idx="6">
                  <c:v>7.1175790789392956E-2</c:v>
                </c:pt>
                <c:pt idx="7">
                  <c:v>6.2278816940718837E-2</c:v>
                </c:pt>
                <c:pt idx="8">
                  <c:v>5.5358948391750075E-2</c:v>
                </c:pt>
                <c:pt idx="9">
                  <c:v>4.9823053552575068E-2</c:v>
                </c:pt>
                <c:pt idx="10">
                  <c:v>4.5293685047795518E-2</c:v>
                </c:pt>
                <c:pt idx="11">
                  <c:v>4.1519211293812558E-2</c:v>
                </c:pt>
                <c:pt idx="12">
                  <c:v>3.832542580967313E-2</c:v>
                </c:pt>
                <c:pt idx="13">
                  <c:v>3.5587895394696478E-2</c:v>
                </c:pt>
                <c:pt idx="14">
                  <c:v>3.3215369035050048E-2</c:v>
                </c:pt>
                <c:pt idx="15">
                  <c:v>3.1139408470359418E-2</c:v>
                </c:pt>
                <c:pt idx="16">
                  <c:v>2.9307678560338276E-2</c:v>
                </c:pt>
                <c:pt idx="17">
                  <c:v>2.7679474195875037E-2</c:v>
                </c:pt>
                <c:pt idx="18">
                  <c:v>2.6222659764513195E-2</c:v>
                </c:pt>
                <c:pt idx="19">
                  <c:v>2.4911526776287534E-2</c:v>
                </c:pt>
                <c:pt idx="20">
                  <c:v>2.3725263596464319E-2</c:v>
                </c:pt>
                <c:pt idx="21">
                  <c:v>2.2646842523897759E-2</c:v>
                </c:pt>
                <c:pt idx="22">
                  <c:v>2.166219719677177E-2</c:v>
                </c:pt>
                <c:pt idx="23">
                  <c:v>2.0759605646906279E-2</c:v>
                </c:pt>
                <c:pt idx="24">
                  <c:v>1.9929221421030027E-2</c:v>
                </c:pt>
              </c:numCache>
            </c:numRef>
          </c:val>
          <c:smooth val="0"/>
        </c:ser>
        <c:ser>
          <c:idx val="0"/>
          <c:order val="3"/>
          <c:tx>
            <c:v>Paper Cup</c:v>
          </c:tx>
          <c:spPr>
            <a:ln w="25400" cmpd="sng">
              <a:solidFill>
                <a:schemeClr val="bg1">
                  <a:lumMod val="50000"/>
                </a:schemeClr>
              </a:solidFill>
            </a:ln>
          </c:spPr>
          <c:marker>
            <c:symbol val="none"/>
          </c:marker>
          <c:val>
            <c:numRef>
              <c:f>Graphs!$G$3:$G$27</c:f>
              <c:numCache>
                <c:formatCode>0.000</c:formatCode>
                <c:ptCount val="25"/>
                <c:pt idx="0">
                  <c:v>5.2054307941386879E-2</c:v>
                </c:pt>
                <c:pt idx="1">
                  <c:v>5.2054307941386879E-2</c:v>
                </c:pt>
                <c:pt idx="2">
                  <c:v>5.2054307941386879E-2</c:v>
                </c:pt>
                <c:pt idx="3">
                  <c:v>5.2054307941386879E-2</c:v>
                </c:pt>
                <c:pt idx="4">
                  <c:v>5.2054307941386879E-2</c:v>
                </c:pt>
                <c:pt idx="5">
                  <c:v>5.2054307941386879E-2</c:v>
                </c:pt>
                <c:pt idx="6">
                  <c:v>5.2054307941386879E-2</c:v>
                </c:pt>
                <c:pt idx="7">
                  <c:v>5.2054307941386879E-2</c:v>
                </c:pt>
                <c:pt idx="8">
                  <c:v>5.2054307941386879E-2</c:v>
                </c:pt>
                <c:pt idx="9">
                  <c:v>5.2054307941386879E-2</c:v>
                </c:pt>
                <c:pt idx="10">
                  <c:v>5.2054307941386879E-2</c:v>
                </c:pt>
                <c:pt idx="11">
                  <c:v>5.2054307941386879E-2</c:v>
                </c:pt>
                <c:pt idx="12">
                  <c:v>5.2054307941386879E-2</c:v>
                </c:pt>
                <c:pt idx="13">
                  <c:v>5.2054307941386879E-2</c:v>
                </c:pt>
                <c:pt idx="14">
                  <c:v>5.2054307941386879E-2</c:v>
                </c:pt>
                <c:pt idx="15">
                  <c:v>5.2054307941386879E-2</c:v>
                </c:pt>
                <c:pt idx="16">
                  <c:v>5.2054307941386879E-2</c:v>
                </c:pt>
                <c:pt idx="17">
                  <c:v>5.2054307941386879E-2</c:v>
                </c:pt>
                <c:pt idx="18">
                  <c:v>5.2054307941386879E-2</c:v>
                </c:pt>
                <c:pt idx="19">
                  <c:v>5.2054307941386879E-2</c:v>
                </c:pt>
                <c:pt idx="20">
                  <c:v>5.2054307941386879E-2</c:v>
                </c:pt>
                <c:pt idx="21">
                  <c:v>5.2054307941386879E-2</c:v>
                </c:pt>
                <c:pt idx="22">
                  <c:v>5.2054307941386879E-2</c:v>
                </c:pt>
                <c:pt idx="23">
                  <c:v>5.2054307941386879E-2</c:v>
                </c:pt>
                <c:pt idx="24">
                  <c:v>5.2054307941386879E-2</c:v>
                </c:pt>
              </c:numCache>
            </c:numRef>
          </c:val>
          <c:smooth val="1"/>
          <c:extLst xmlns:c16r2="http://schemas.microsoft.com/office/drawing/2015/06/chart">
            <c:ext xmlns:c16="http://schemas.microsoft.com/office/drawing/2014/chart" uri="{C3380CC4-5D6E-409C-BE32-E72D297353CC}">
              <c16:uniqueId val="{00000000-04BB-48E9-8140-A61D42E7F07F}"/>
            </c:ext>
          </c:extLst>
        </c:ser>
        <c:ser>
          <c:idx val="1"/>
          <c:order val="4"/>
          <c:tx>
            <c:v>Plastic Cup</c:v>
          </c:tx>
          <c:spPr>
            <a:ln w="25400" cmpd="sng">
              <a:solidFill>
                <a:schemeClr val="accent4"/>
              </a:solidFill>
            </a:ln>
          </c:spPr>
          <c:marker>
            <c:symbol val="none"/>
          </c:marker>
          <c:val>
            <c:numRef>
              <c:f>Graphs!$H$3:$H$27</c:f>
              <c:numCache>
                <c:formatCode>0.000</c:formatCode>
                <c:ptCount val="25"/>
                <c:pt idx="0">
                  <c:v>3.4952930646738711E-2</c:v>
                </c:pt>
                <c:pt idx="1">
                  <c:v>3.4952930646738711E-2</c:v>
                </c:pt>
                <c:pt idx="2">
                  <c:v>3.4952930646738711E-2</c:v>
                </c:pt>
                <c:pt idx="3">
                  <c:v>3.4952930646738711E-2</c:v>
                </c:pt>
                <c:pt idx="4">
                  <c:v>3.4952930646738711E-2</c:v>
                </c:pt>
                <c:pt idx="5">
                  <c:v>3.4952930646738711E-2</c:v>
                </c:pt>
                <c:pt idx="6">
                  <c:v>3.4952930646738711E-2</c:v>
                </c:pt>
                <c:pt idx="7">
                  <c:v>3.4952930646738711E-2</c:v>
                </c:pt>
                <c:pt idx="8">
                  <c:v>3.4952930646738711E-2</c:v>
                </c:pt>
                <c:pt idx="9">
                  <c:v>3.4952930646738711E-2</c:v>
                </c:pt>
                <c:pt idx="10">
                  <c:v>3.4952930646738711E-2</c:v>
                </c:pt>
                <c:pt idx="11">
                  <c:v>3.4952930646738711E-2</c:v>
                </c:pt>
                <c:pt idx="12">
                  <c:v>3.4952930646738711E-2</c:v>
                </c:pt>
                <c:pt idx="13">
                  <c:v>3.4952930646738711E-2</c:v>
                </c:pt>
                <c:pt idx="14">
                  <c:v>3.4952930646738711E-2</c:v>
                </c:pt>
                <c:pt idx="15">
                  <c:v>3.4952930646738711E-2</c:v>
                </c:pt>
                <c:pt idx="16">
                  <c:v>3.4952930646738711E-2</c:v>
                </c:pt>
                <c:pt idx="17">
                  <c:v>3.4952930646738711E-2</c:v>
                </c:pt>
                <c:pt idx="18">
                  <c:v>3.4952930646738711E-2</c:v>
                </c:pt>
                <c:pt idx="19">
                  <c:v>3.4952930646738711E-2</c:v>
                </c:pt>
                <c:pt idx="20">
                  <c:v>3.4952930646738711E-2</c:v>
                </c:pt>
                <c:pt idx="21">
                  <c:v>3.4952930646738711E-2</c:v>
                </c:pt>
                <c:pt idx="22">
                  <c:v>3.4952930646738711E-2</c:v>
                </c:pt>
                <c:pt idx="23">
                  <c:v>3.4952930646738711E-2</c:v>
                </c:pt>
                <c:pt idx="24">
                  <c:v>3.4952930646738711E-2</c:v>
                </c:pt>
              </c:numCache>
            </c:numRef>
          </c:val>
          <c:smooth val="1"/>
          <c:extLst xmlns:c16r2="http://schemas.microsoft.com/office/drawing/2015/06/chart">
            <c:ext xmlns:c16="http://schemas.microsoft.com/office/drawing/2014/chart" uri="{C3380CC4-5D6E-409C-BE32-E72D297353CC}">
              <c16:uniqueId val="{00000001-04BB-48E9-8140-A61D42E7F07F}"/>
            </c:ext>
          </c:extLst>
        </c:ser>
        <c:ser>
          <c:idx val="2"/>
          <c:order val="5"/>
          <c:tx>
            <c:v>Mason Jar</c:v>
          </c:tx>
          <c:spPr>
            <a:ln w="25400" cmpd="sng">
              <a:solidFill>
                <a:schemeClr val="accent6">
                  <a:lumMod val="75000"/>
                </a:schemeClr>
              </a:solidFill>
            </a:ln>
          </c:spPr>
          <c:marker>
            <c:symbol val="none"/>
          </c:marker>
          <c:val>
            <c:numRef>
              <c:f>Graphs!$I$3:$I$27</c:f>
              <c:numCache>
                <c:formatCode>0.000</c:formatCode>
                <c:ptCount val="25"/>
                <c:pt idx="0">
                  <c:v>0.4982305355257507</c:v>
                </c:pt>
                <c:pt idx="1">
                  <c:v>0.24911526776287535</c:v>
                </c:pt>
                <c:pt idx="2">
                  <c:v>0.16607684517525023</c:v>
                </c:pt>
                <c:pt idx="3">
                  <c:v>0.12455763388143767</c:v>
                </c:pt>
                <c:pt idx="4">
                  <c:v>9.9646107105150136E-2</c:v>
                </c:pt>
                <c:pt idx="5">
                  <c:v>8.3038422587625116E-2</c:v>
                </c:pt>
                <c:pt idx="6">
                  <c:v>7.1175790789392956E-2</c:v>
                </c:pt>
                <c:pt idx="7">
                  <c:v>6.2278816940718837E-2</c:v>
                </c:pt>
                <c:pt idx="8">
                  <c:v>5.5358948391750075E-2</c:v>
                </c:pt>
                <c:pt idx="9">
                  <c:v>4.9823053552575068E-2</c:v>
                </c:pt>
                <c:pt idx="10">
                  <c:v>4.5293685047795518E-2</c:v>
                </c:pt>
                <c:pt idx="11">
                  <c:v>4.1519211293812558E-2</c:v>
                </c:pt>
                <c:pt idx="12">
                  <c:v>3.832542580967313E-2</c:v>
                </c:pt>
                <c:pt idx="13">
                  <c:v>3.5587895394696478E-2</c:v>
                </c:pt>
                <c:pt idx="14">
                  <c:v>3.3215369035050048E-2</c:v>
                </c:pt>
                <c:pt idx="15">
                  <c:v>3.1139408470359418E-2</c:v>
                </c:pt>
                <c:pt idx="16">
                  <c:v>2.9307678560338276E-2</c:v>
                </c:pt>
                <c:pt idx="17">
                  <c:v>2.7679474195875037E-2</c:v>
                </c:pt>
                <c:pt idx="18">
                  <c:v>2.6222659764513195E-2</c:v>
                </c:pt>
                <c:pt idx="19">
                  <c:v>2.4911526776287534E-2</c:v>
                </c:pt>
                <c:pt idx="20">
                  <c:v>2.3725263596464319E-2</c:v>
                </c:pt>
                <c:pt idx="21">
                  <c:v>2.2646842523897759E-2</c:v>
                </c:pt>
                <c:pt idx="22">
                  <c:v>2.166219719677177E-2</c:v>
                </c:pt>
                <c:pt idx="23">
                  <c:v>2.0759605646906279E-2</c:v>
                </c:pt>
                <c:pt idx="24">
                  <c:v>1.9929221421030027E-2</c:v>
                </c:pt>
              </c:numCache>
            </c:numRef>
          </c:val>
          <c:smooth val="1"/>
          <c:extLst xmlns:c16r2="http://schemas.microsoft.com/office/drawing/2015/06/chart">
            <c:ext xmlns:c16="http://schemas.microsoft.com/office/drawing/2014/chart" uri="{C3380CC4-5D6E-409C-BE32-E72D297353CC}">
              <c16:uniqueId val="{00000002-04BB-48E9-8140-A61D42E7F07F}"/>
            </c:ext>
          </c:extLst>
        </c:ser>
        <c:dLbls>
          <c:showLegendKey val="0"/>
          <c:showVal val="0"/>
          <c:showCatName val="0"/>
          <c:showSerName val="0"/>
          <c:showPercent val="0"/>
          <c:showBubbleSize val="0"/>
        </c:dLbls>
        <c:smooth val="0"/>
        <c:axId val="843980496"/>
        <c:axId val="843980888"/>
      </c:lineChart>
      <c:catAx>
        <c:axId val="843980496"/>
        <c:scaling>
          <c:orientation val="minMax"/>
        </c:scaling>
        <c:delete val="0"/>
        <c:axPos val="b"/>
        <c:title>
          <c:tx>
            <c:rich>
              <a:bodyPr/>
              <a:lstStyle/>
              <a:p>
                <a:pPr lvl="0">
                  <a:defRPr b="1" i="0"/>
                </a:pPr>
                <a:r>
                  <a:rPr lang="en-US"/>
                  <a:t>Uses</a:t>
                </a:r>
              </a:p>
            </c:rich>
          </c:tx>
          <c:layout/>
          <c:overlay val="0"/>
        </c:title>
        <c:majorTickMark val="cross"/>
        <c:minorTickMark val="cross"/>
        <c:tickLblPos val="nextTo"/>
        <c:txPr>
          <a:bodyPr/>
          <a:lstStyle/>
          <a:p>
            <a:pPr lvl="0">
              <a:defRPr b="1" i="0"/>
            </a:pPr>
            <a:endParaRPr lang="en-US"/>
          </a:p>
        </c:txPr>
        <c:crossAx val="843980888"/>
        <c:crosses val="autoZero"/>
        <c:auto val="1"/>
        <c:lblAlgn val="ctr"/>
        <c:lblOffset val="100"/>
        <c:noMultiLvlLbl val="1"/>
      </c:catAx>
      <c:valAx>
        <c:axId val="843980888"/>
        <c:scaling>
          <c:orientation val="minMax"/>
        </c:scaling>
        <c:delete val="0"/>
        <c:axPos val="l"/>
        <c:majorGridlines>
          <c:spPr>
            <a:ln>
              <a:solidFill>
                <a:srgbClr val="B7B7B7"/>
              </a:solidFill>
            </a:ln>
          </c:spPr>
        </c:majorGridlines>
        <c:title>
          <c:tx>
            <c:rich>
              <a:bodyPr/>
              <a:lstStyle/>
              <a:p>
                <a:pPr lvl="0">
                  <a:defRPr sz="1100" b="1" i="0"/>
                </a:pPr>
                <a:r>
                  <a:rPr lang="en-US" sz="1100" b="1"/>
                  <a:t>Embedded C02 (Kg C02)</a:t>
                </a:r>
              </a:p>
            </c:rich>
          </c:tx>
          <c:layout/>
          <c:overlay val="0"/>
        </c:title>
        <c:numFmt formatCode="0.000" sourceLinked="1"/>
        <c:majorTickMark val="cross"/>
        <c:minorTickMark val="cross"/>
        <c:tickLblPos val="nextTo"/>
        <c:spPr>
          <a:ln w="47625">
            <a:noFill/>
          </a:ln>
        </c:spPr>
        <c:txPr>
          <a:bodyPr/>
          <a:lstStyle/>
          <a:p>
            <a:pPr lvl="0">
              <a:defRPr b="1" i="0"/>
            </a:pPr>
            <a:endParaRPr lang="en-US"/>
          </a:p>
        </c:txPr>
        <c:crossAx val="843980496"/>
        <c:crosses val="autoZero"/>
        <c:crossBetween val="between"/>
      </c:valAx>
      <c:spPr>
        <a:solidFill>
          <a:srgbClr val="FFFFFF"/>
        </a:solidFill>
      </c:spPr>
    </c:plotArea>
    <c:legend>
      <c:legendPos val="r"/>
      <c:legendEntry>
        <c:idx val="3"/>
        <c:delete val="1"/>
      </c:legendEntry>
      <c:legendEntry>
        <c:idx val="4"/>
        <c:delete val="1"/>
      </c:legendEntry>
      <c:legendEntry>
        <c:idx val="5"/>
        <c:delete val="1"/>
      </c:legendEntry>
      <c:layout>
        <c:manualLayout>
          <c:xMode val="edge"/>
          <c:yMode val="edge"/>
          <c:x val="0.82221808796363016"/>
          <c:y val="0.2503333749947923"/>
          <c:w val="0.16447076394984736"/>
          <c:h val="0.45924859392575929"/>
        </c:manualLayout>
      </c:layout>
      <c:overlay val="0"/>
    </c:legend>
    <c:plotVisOnly val="1"/>
    <c:dispBlanksAs val="zero"/>
    <c:showDLblsOverMax val="1"/>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en-US" sz="1400" b="0" i="0" baseline="0">
                <a:effectLst/>
              </a:rPr>
              <a:t>CO2 Emissions by Source, Plastic Cup (kgCO</a:t>
            </a:r>
            <a:r>
              <a:rPr lang="en-US" sz="1100" b="0" i="0" baseline="0">
                <a:effectLst/>
              </a:rPr>
              <a:t>2</a:t>
            </a:r>
            <a:r>
              <a:rPr lang="en-US" sz="1400" b="0" i="0" baseline="0">
                <a:effectLst/>
              </a:rPr>
              <a:t>/unit)</a:t>
            </a:r>
            <a:endParaRPr lang="en-US" sz="1400">
              <a:effectLst/>
            </a:endParaRPr>
          </a:p>
        </c:rich>
      </c:tx>
      <c:layout/>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manualLayout>
          <c:layoutTarget val="inner"/>
          <c:xMode val="edge"/>
          <c:yMode val="edge"/>
          <c:x val="8.0542465975536853E-2"/>
          <c:y val="0.28589122240172321"/>
          <c:w val="0.38846487094518589"/>
          <c:h val="0.6501609148614097"/>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40FF-4C7D-AC23-78F590CF464C}"/>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2-40FF-4C7D-AC23-78F590CF464C}"/>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3-40FF-4C7D-AC23-78F590CF464C}"/>
              </c:ext>
            </c:extLst>
          </c:dPt>
          <c:dLbls>
            <c:dLbl>
              <c:idx val="0"/>
              <c:layout>
                <c:manualLayout>
                  <c:x val="-6.25811976205677E-2"/>
                  <c:y val="-0.20174992261670038"/>
                </c:manualLayout>
              </c:layout>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0FF-4C7D-AC23-78F590CF464C}"/>
                </c:ext>
                <c:ext xmlns:c15="http://schemas.microsoft.com/office/drawing/2012/chart" uri="{CE6537A1-D6FC-4f65-9D91-7224C49458BB}">
                  <c15:layout/>
                </c:ext>
              </c:extLst>
            </c:dLbl>
            <c:dLbl>
              <c:idx val="1"/>
              <c:layout>
                <c:manualLayout>
                  <c:x val="2.409859240567902E-2"/>
                  <c:y val="7.6942320820559788E-3"/>
                </c:manualLayout>
              </c:layout>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0FF-4C7D-AC23-78F590CF464C}"/>
                </c:ext>
                <c:ext xmlns:c15="http://schemas.microsoft.com/office/drawing/2012/chart" uri="{CE6537A1-D6FC-4f65-9D91-7224C49458BB}">
                  <c15:layout/>
                </c:ext>
              </c:extLst>
            </c:dLbl>
            <c:dLbl>
              <c:idx val="2"/>
              <c:layout>
                <c:manualLayout>
                  <c:x val="4.0109091093343034E-2"/>
                  <c:y val="6.3047248334668991E-3"/>
                </c:manualLayout>
              </c:layout>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0FF-4C7D-AC23-78F590CF464C}"/>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Graphs!$A$144:$A$146</c:f>
              <c:strCache>
                <c:ptCount val="3"/>
                <c:pt idx="0">
                  <c:v>Materials</c:v>
                </c:pt>
                <c:pt idx="1">
                  <c:v>Transportation</c:v>
                </c:pt>
                <c:pt idx="2">
                  <c:v>Disposal</c:v>
                </c:pt>
              </c:strCache>
            </c:strRef>
          </c:cat>
          <c:val>
            <c:numRef>
              <c:f>Graphs!$D$144:$D$146</c:f>
              <c:numCache>
                <c:formatCode>0.000</c:formatCode>
                <c:ptCount val="3"/>
                <c:pt idx="0">
                  <c:v>3.1479239999999999E-2</c:v>
                </c:pt>
                <c:pt idx="1">
                  <c:v>1.9525966183574881E-3</c:v>
                </c:pt>
                <c:pt idx="2" formatCode="0.0000">
                  <c:v>1.5210940283812207E-3</c:v>
                </c:pt>
              </c:numCache>
            </c:numRef>
          </c:val>
          <c:extLst xmlns:c16r2="http://schemas.microsoft.com/office/drawing/2015/06/chart">
            <c:ext xmlns:c16="http://schemas.microsoft.com/office/drawing/2014/chart" uri="{C3380CC4-5D6E-409C-BE32-E72D297353CC}">
              <c16:uniqueId val="{00000000-40FF-4C7D-AC23-78F590CF464C}"/>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layout>
        <c:manualLayout>
          <c:xMode val="edge"/>
          <c:yMode val="edge"/>
          <c:x val="0.58494816526312576"/>
          <c:y val="0.32215876084956263"/>
          <c:w val="0.3127288987525208"/>
          <c:h val="0.59168076526783098"/>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Distance Traveled by Each Cup Type</a:t>
            </a:r>
            <a:r>
              <a:rPr lang="en-US" baseline="0"/>
              <a:t> (km)</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stacked"/>
        <c:varyColors val="0"/>
        <c:ser>
          <c:idx val="0"/>
          <c:order val="0"/>
          <c:tx>
            <c:strRef>
              <c:f>Graphs!$B$178</c:f>
              <c:strCache>
                <c:ptCount val="1"/>
                <c:pt idx="0">
                  <c:v>Transportation</c:v>
                </c:pt>
              </c:strCache>
            </c:strRef>
          </c:tx>
          <c:spPr>
            <a:solidFill>
              <a:schemeClr val="accent1"/>
            </a:solidFill>
            <a:ln>
              <a:noFill/>
            </a:ln>
            <a:effectLst/>
          </c:spPr>
          <c:invertIfNegative val="0"/>
          <c:cat>
            <c:strRef>
              <c:f>Graphs!$A$179:$A$181</c:f>
              <c:strCache>
                <c:ptCount val="3"/>
                <c:pt idx="0">
                  <c:v>Mason Jar</c:v>
                </c:pt>
                <c:pt idx="1">
                  <c:v>Paper Cup</c:v>
                </c:pt>
                <c:pt idx="2">
                  <c:v>Plastic Cup</c:v>
                </c:pt>
              </c:strCache>
            </c:strRef>
          </c:cat>
          <c:val>
            <c:numRef>
              <c:f>Graphs!$B$179:$B$181</c:f>
              <c:numCache>
                <c:formatCode>General</c:formatCode>
                <c:ptCount val="3"/>
                <c:pt idx="0">
                  <c:v>4025</c:v>
                </c:pt>
                <c:pt idx="1">
                  <c:v>1115</c:v>
                </c:pt>
                <c:pt idx="2">
                  <c:v>1115</c:v>
                </c:pt>
              </c:numCache>
            </c:numRef>
          </c:val>
          <c:extLst xmlns:c16r2="http://schemas.microsoft.com/office/drawing/2015/06/chart">
            <c:ext xmlns:c16="http://schemas.microsoft.com/office/drawing/2014/chart" uri="{C3380CC4-5D6E-409C-BE32-E72D297353CC}">
              <c16:uniqueId val="{00000000-BA22-4843-8319-8C7DFC6D26E3}"/>
            </c:ext>
          </c:extLst>
        </c:ser>
        <c:ser>
          <c:idx val="1"/>
          <c:order val="1"/>
          <c:tx>
            <c:strRef>
              <c:f>Graphs!$C$178</c:f>
              <c:strCache>
                <c:ptCount val="1"/>
                <c:pt idx="0">
                  <c:v>Disposal</c:v>
                </c:pt>
              </c:strCache>
            </c:strRef>
          </c:tx>
          <c:spPr>
            <a:solidFill>
              <a:schemeClr val="accent2"/>
            </a:solidFill>
            <a:ln>
              <a:noFill/>
            </a:ln>
            <a:effectLst/>
          </c:spPr>
          <c:invertIfNegative val="0"/>
          <c:cat>
            <c:strRef>
              <c:f>Graphs!$A$179:$A$181</c:f>
              <c:strCache>
                <c:ptCount val="3"/>
                <c:pt idx="0">
                  <c:v>Mason Jar</c:v>
                </c:pt>
                <c:pt idx="1">
                  <c:v>Paper Cup</c:v>
                </c:pt>
                <c:pt idx="2">
                  <c:v>Plastic Cup</c:v>
                </c:pt>
              </c:strCache>
            </c:strRef>
          </c:cat>
          <c:val>
            <c:numRef>
              <c:f>Graphs!$C$179:$C$181</c:f>
              <c:numCache>
                <c:formatCode>General</c:formatCode>
                <c:ptCount val="3"/>
                <c:pt idx="0">
                  <c:v>1250</c:v>
                </c:pt>
                <c:pt idx="1">
                  <c:v>580</c:v>
                </c:pt>
                <c:pt idx="2">
                  <c:v>580</c:v>
                </c:pt>
              </c:numCache>
            </c:numRef>
          </c:val>
          <c:extLst xmlns:c16r2="http://schemas.microsoft.com/office/drawing/2015/06/chart">
            <c:ext xmlns:c16="http://schemas.microsoft.com/office/drawing/2014/chart" uri="{C3380CC4-5D6E-409C-BE32-E72D297353CC}">
              <c16:uniqueId val="{00000001-BA22-4843-8319-8C7DFC6D26E3}"/>
            </c:ext>
          </c:extLst>
        </c:ser>
        <c:dLbls>
          <c:showLegendKey val="0"/>
          <c:showVal val="0"/>
          <c:showCatName val="0"/>
          <c:showSerName val="0"/>
          <c:showPercent val="0"/>
          <c:showBubbleSize val="0"/>
        </c:dLbls>
        <c:gapWidth val="150"/>
        <c:overlap val="100"/>
        <c:axId val="851011112"/>
        <c:axId val="845271072"/>
      </c:barChart>
      <c:catAx>
        <c:axId val="8510111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5271072"/>
        <c:crosses val="autoZero"/>
        <c:auto val="1"/>
        <c:lblAlgn val="ctr"/>
        <c:lblOffset val="100"/>
        <c:noMultiLvlLbl val="0"/>
      </c:catAx>
      <c:valAx>
        <c:axId val="84527107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101111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Amount</a:t>
            </a:r>
            <a:r>
              <a:rPr lang="en-US" baseline="0"/>
              <a:t> Disposed by Weight (kg)</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Graphs!$F$178</c:f>
              <c:strCache>
                <c:ptCount val="1"/>
                <c:pt idx="0">
                  <c:v>Landfill</c:v>
                </c:pt>
              </c:strCache>
            </c:strRef>
          </c:tx>
          <c:spPr>
            <a:solidFill>
              <a:schemeClr val="accent1"/>
            </a:solidFill>
            <a:ln>
              <a:noFill/>
            </a:ln>
            <a:effectLst/>
          </c:spPr>
          <c:invertIfNegative val="0"/>
          <c:cat>
            <c:strRef>
              <c:f>Graphs!$E$179:$E$181</c:f>
              <c:strCache>
                <c:ptCount val="3"/>
                <c:pt idx="0">
                  <c:v>Mason Jar</c:v>
                </c:pt>
                <c:pt idx="1">
                  <c:v>Paper Cup</c:v>
                </c:pt>
                <c:pt idx="2">
                  <c:v>Plastic Cup</c:v>
                </c:pt>
              </c:strCache>
            </c:strRef>
          </c:cat>
          <c:val>
            <c:numRef>
              <c:f>Graphs!$F$179:$F$181</c:f>
              <c:numCache>
                <c:formatCode>0.0</c:formatCode>
                <c:ptCount val="3"/>
                <c:pt idx="0">
                  <c:v>12.219999999999999</c:v>
                </c:pt>
                <c:pt idx="1">
                  <c:v>42.84</c:v>
                </c:pt>
                <c:pt idx="2" formatCode="0">
                  <c:v>33</c:v>
                </c:pt>
              </c:numCache>
            </c:numRef>
          </c:val>
          <c:extLst xmlns:c16r2="http://schemas.microsoft.com/office/drawing/2015/06/chart">
            <c:ext xmlns:c16="http://schemas.microsoft.com/office/drawing/2014/chart" uri="{C3380CC4-5D6E-409C-BE32-E72D297353CC}">
              <c16:uniqueId val="{00000000-03C7-45D8-A7FD-6EF948801287}"/>
            </c:ext>
          </c:extLst>
        </c:ser>
        <c:ser>
          <c:idx val="1"/>
          <c:order val="1"/>
          <c:tx>
            <c:strRef>
              <c:f>Graphs!$G$178</c:f>
              <c:strCache>
                <c:ptCount val="1"/>
                <c:pt idx="0">
                  <c:v>Recycle</c:v>
                </c:pt>
              </c:strCache>
            </c:strRef>
          </c:tx>
          <c:spPr>
            <a:solidFill>
              <a:schemeClr val="accent2"/>
            </a:solidFill>
            <a:ln>
              <a:noFill/>
            </a:ln>
            <a:effectLst/>
          </c:spPr>
          <c:invertIfNegative val="0"/>
          <c:cat>
            <c:strRef>
              <c:f>Graphs!$E$179:$E$181</c:f>
              <c:strCache>
                <c:ptCount val="3"/>
                <c:pt idx="0">
                  <c:v>Mason Jar</c:v>
                </c:pt>
                <c:pt idx="1">
                  <c:v>Paper Cup</c:v>
                </c:pt>
                <c:pt idx="2">
                  <c:v>Plastic Cup</c:v>
                </c:pt>
              </c:strCache>
            </c:strRef>
          </c:cat>
          <c:val>
            <c:numRef>
              <c:f>Graphs!$G$179:$G$181</c:f>
              <c:numCache>
                <c:formatCode>General</c:formatCode>
                <c:ptCount val="3"/>
                <c:pt idx="0" formatCode="0.0">
                  <c:v>17.596799999999998</c:v>
                </c:pt>
                <c:pt idx="1">
                  <c:v>0</c:v>
                </c:pt>
                <c:pt idx="2">
                  <c:v>0</c:v>
                </c:pt>
              </c:numCache>
            </c:numRef>
          </c:val>
          <c:extLst xmlns:c16r2="http://schemas.microsoft.com/office/drawing/2015/06/chart">
            <c:ext xmlns:c16="http://schemas.microsoft.com/office/drawing/2014/chart" uri="{C3380CC4-5D6E-409C-BE32-E72D297353CC}">
              <c16:uniqueId val="{00000001-03C7-45D8-A7FD-6EF948801287}"/>
            </c:ext>
          </c:extLst>
        </c:ser>
        <c:dLbls>
          <c:showLegendKey val="0"/>
          <c:showVal val="0"/>
          <c:showCatName val="0"/>
          <c:showSerName val="0"/>
          <c:showPercent val="0"/>
          <c:showBubbleSize val="0"/>
        </c:dLbls>
        <c:gapWidth val="150"/>
        <c:overlap val="100"/>
        <c:axId val="928997632"/>
        <c:axId val="928996848"/>
      </c:barChart>
      <c:catAx>
        <c:axId val="928997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28996848"/>
        <c:crosses val="autoZero"/>
        <c:auto val="1"/>
        <c:lblAlgn val="ctr"/>
        <c:lblOffset val="100"/>
        <c:noMultiLvlLbl val="0"/>
      </c:catAx>
      <c:valAx>
        <c:axId val="9289968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2899763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title>
      <c:tx>
        <c:rich>
          <a:bodyPr/>
          <a:lstStyle/>
          <a:p>
            <a:pPr lvl="0">
              <a:defRPr sz="1200" b="1" i="0">
                <a:solidFill>
                  <a:srgbClr val="000000"/>
                </a:solidFill>
              </a:defRPr>
            </a:pPr>
            <a:r>
              <a:rPr lang="en-US" sz="1200"/>
              <a:t>Embedded Energy of a Mason Jar (MJ/unit) Total= </a:t>
            </a:r>
            <a:r>
              <a:rPr lang="en-US" sz="1200" b="1" i="0" u="none" strike="noStrike" baseline="0">
                <a:effectLst/>
              </a:rPr>
              <a:t>4.24 MJ</a:t>
            </a:r>
            <a:endParaRPr lang="en-US" sz="1200" b="1"/>
          </a:p>
        </c:rich>
      </c:tx>
      <c:layout/>
      <c:overlay val="0"/>
    </c:title>
    <c:autoTitleDeleted val="0"/>
    <c:plotArea>
      <c:layout/>
      <c:pieChart>
        <c:varyColors val="1"/>
        <c:ser>
          <c:idx val="0"/>
          <c:order val="0"/>
          <c:tx>
            <c:strRef>
              <c:f>Graphs!$B$101</c:f>
              <c:strCache>
                <c:ptCount val="1"/>
                <c:pt idx="0">
                  <c:v>Energy (MJ/Unit)</c:v>
                </c:pt>
              </c:strCache>
            </c:strRef>
          </c:tx>
          <c:dPt>
            <c:idx val="0"/>
            <c:bubble3D val="0"/>
            <c:spPr>
              <a:solidFill>
                <a:srgbClr val="3366CC"/>
              </a:solidFill>
            </c:spPr>
            <c:extLst xmlns:c16r2="http://schemas.microsoft.com/office/drawing/2015/06/chart">
              <c:ext xmlns:c16="http://schemas.microsoft.com/office/drawing/2014/chart" uri="{C3380CC4-5D6E-409C-BE32-E72D297353CC}">
                <c16:uniqueId val="{00000001-76E0-4A3F-9A21-7563EDAAB236}"/>
              </c:ext>
            </c:extLst>
          </c:dPt>
          <c:dPt>
            <c:idx val="1"/>
            <c:bubble3D val="0"/>
            <c:spPr>
              <a:solidFill>
                <a:srgbClr val="DC3912"/>
              </a:solidFill>
            </c:spPr>
            <c:extLst xmlns:c16r2="http://schemas.microsoft.com/office/drawing/2015/06/chart">
              <c:ext xmlns:c16="http://schemas.microsoft.com/office/drawing/2014/chart" uri="{C3380CC4-5D6E-409C-BE32-E72D297353CC}">
                <c16:uniqueId val="{00000003-76E0-4A3F-9A21-7563EDAAB236}"/>
              </c:ext>
            </c:extLst>
          </c:dPt>
          <c:dPt>
            <c:idx val="2"/>
            <c:bubble3D val="0"/>
            <c:spPr>
              <a:solidFill>
                <a:srgbClr val="FF9900"/>
              </a:solidFill>
            </c:spPr>
            <c:extLst xmlns:c16r2="http://schemas.microsoft.com/office/drawing/2015/06/chart">
              <c:ext xmlns:c16="http://schemas.microsoft.com/office/drawing/2014/chart" uri="{C3380CC4-5D6E-409C-BE32-E72D297353CC}">
                <c16:uniqueId val="{00000005-76E0-4A3F-9A21-7563EDAAB236}"/>
              </c:ext>
            </c:extLst>
          </c:dPt>
          <c:dPt>
            <c:idx val="3"/>
            <c:bubble3D val="0"/>
            <c:spPr>
              <a:solidFill>
                <a:srgbClr val="109618"/>
              </a:solidFill>
            </c:spPr>
            <c:extLst xmlns:c16r2="http://schemas.microsoft.com/office/drawing/2015/06/chart">
              <c:ext xmlns:c16="http://schemas.microsoft.com/office/drawing/2014/chart" uri="{C3380CC4-5D6E-409C-BE32-E72D297353CC}">
                <c16:uniqueId val="{00000007-76E0-4A3F-9A21-7563EDAAB236}"/>
              </c:ext>
            </c:extLst>
          </c:dPt>
          <c:dPt>
            <c:idx val="4"/>
            <c:bubble3D val="0"/>
            <c:spPr>
              <a:solidFill>
                <a:srgbClr val="990099"/>
              </a:solidFill>
            </c:spPr>
            <c:extLst xmlns:c16r2="http://schemas.microsoft.com/office/drawing/2015/06/chart">
              <c:ext xmlns:c16="http://schemas.microsoft.com/office/drawing/2014/chart" uri="{C3380CC4-5D6E-409C-BE32-E72D297353CC}">
                <c16:uniqueId val="{00000009-76E0-4A3F-9A21-7563EDAAB236}"/>
              </c:ext>
            </c:extLst>
          </c:dPt>
          <c:dPt>
            <c:idx val="5"/>
            <c:bubble3D val="0"/>
            <c:spPr>
              <a:solidFill>
                <a:srgbClr val="0099C6"/>
              </a:solidFill>
            </c:spPr>
            <c:extLst xmlns:c16r2="http://schemas.microsoft.com/office/drawing/2015/06/chart">
              <c:ext xmlns:c16="http://schemas.microsoft.com/office/drawing/2014/chart" uri="{C3380CC4-5D6E-409C-BE32-E72D297353CC}">
                <c16:uniqueId val="{0000000B-76E0-4A3F-9A21-7563EDAAB236}"/>
              </c:ext>
            </c:extLst>
          </c:dPt>
          <c:dLbls>
            <c:dLbl>
              <c:idx val="1"/>
              <c:layout>
                <c:manualLayout>
                  <c:x val="-2.6142774336830724E-2"/>
                  <c:y val="2.1509952498875495E-2"/>
                </c:manualLayout>
              </c:layout>
              <c:dLblPos val="bestFit"/>
              <c:showLegendKey val="0"/>
              <c:showVal val="1"/>
              <c:showCatName val="0"/>
              <c:showSerName val="0"/>
              <c:showPercent val="1"/>
              <c:showBubbleSize val="0"/>
              <c:extLst>
                <c:ext xmlns:c15="http://schemas.microsoft.com/office/drawing/2012/chart" uri="{CE6537A1-D6FC-4f65-9D91-7224C49458BB}">
                  <c15:layout/>
                </c:ext>
              </c:extLst>
            </c:dLbl>
            <c:spPr>
              <a:noFill/>
              <a:ln>
                <a:noFill/>
              </a:ln>
              <a:effectLst/>
            </c:spPr>
            <c:dLblPos val="bestFit"/>
            <c:showLegendKey val="0"/>
            <c:showVal val="1"/>
            <c:showCatName val="0"/>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Graphs!$A$102:$A$105</c:f>
              <c:strCache>
                <c:ptCount val="4"/>
                <c:pt idx="0">
                  <c:v>Jar</c:v>
                </c:pt>
                <c:pt idx="1">
                  <c:v>SS Ring</c:v>
                </c:pt>
                <c:pt idx="2">
                  <c:v>Steel lid</c:v>
                </c:pt>
                <c:pt idx="3">
                  <c:v>Rubber Seal</c:v>
                </c:pt>
              </c:strCache>
            </c:strRef>
          </c:cat>
          <c:val>
            <c:numRef>
              <c:f>Graphs!$B$102:$B$105</c:f>
              <c:numCache>
                <c:formatCode>0.000</c:formatCode>
                <c:ptCount val="4"/>
                <c:pt idx="0">
                  <c:v>3.1537000000000002</c:v>
                </c:pt>
                <c:pt idx="1">
                  <c:v>0.52730999999999995</c:v>
                </c:pt>
                <c:pt idx="2">
                  <c:v>0.51029999999999998</c:v>
                </c:pt>
                <c:pt idx="3">
                  <c:v>4.5499999999999999E-2</c:v>
                </c:pt>
              </c:numCache>
            </c:numRef>
          </c:val>
          <c:extLst xmlns:c16r2="http://schemas.microsoft.com/office/drawing/2015/06/chart">
            <c:ext xmlns:c16="http://schemas.microsoft.com/office/drawing/2014/chart" uri="{C3380CC4-5D6E-409C-BE32-E72D297353CC}">
              <c16:uniqueId val="{0000000C-76E0-4A3F-9A21-7563EDAAB236}"/>
            </c:ext>
          </c:extLst>
        </c:ser>
        <c:dLbls>
          <c:dLblPos val="bestFit"/>
          <c:showLegendKey val="0"/>
          <c:showVal val="1"/>
          <c:showCatName val="0"/>
          <c:showSerName val="0"/>
          <c:showPercent val="0"/>
          <c:showBubbleSize val="0"/>
          <c:showLeaderLines val="1"/>
        </c:dLbls>
        <c:firstSliceAng val="0"/>
      </c:pieChart>
      <c:spPr>
        <a:solidFill>
          <a:srgbClr val="FFFFFF"/>
        </a:solidFill>
      </c:spPr>
    </c:plotArea>
    <c:legend>
      <c:legendPos val="r"/>
      <c:layout/>
      <c:overlay val="0"/>
    </c:legend>
    <c:plotVisOnly val="1"/>
    <c:dispBlanksAs val="zero"/>
    <c:showDLblsOverMax val="1"/>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title>
      <c:tx>
        <c:rich>
          <a:bodyPr/>
          <a:lstStyle/>
          <a:p>
            <a:pPr lvl="0">
              <a:defRPr sz="1200" b="1" i="0">
                <a:solidFill>
                  <a:srgbClr val="000000"/>
                </a:solidFill>
              </a:defRPr>
            </a:pPr>
            <a:r>
              <a:rPr lang="en-US" sz="1200"/>
              <a:t>Embedded of a Paper Cup (MJ/unit </a:t>
            </a:r>
          </a:p>
          <a:p>
            <a:pPr lvl="0">
              <a:defRPr sz="1200" b="1" i="0">
                <a:solidFill>
                  <a:srgbClr val="000000"/>
                </a:solidFill>
              </a:defRPr>
            </a:pPr>
            <a:r>
              <a:rPr lang="en-US" sz="1200"/>
              <a:t>Total=</a:t>
            </a:r>
            <a:r>
              <a:rPr lang="en-US" sz="1200" baseline="0"/>
              <a:t> 0.83 MJ</a:t>
            </a:r>
          </a:p>
        </c:rich>
      </c:tx>
      <c:layout>
        <c:manualLayout>
          <c:xMode val="edge"/>
          <c:yMode val="edge"/>
          <c:x val="0.20243031904748934"/>
          <c:y val="3.9880358923230309E-2"/>
        </c:manualLayout>
      </c:layout>
      <c:overlay val="0"/>
    </c:title>
    <c:autoTitleDeleted val="0"/>
    <c:plotArea>
      <c:layout/>
      <c:pieChart>
        <c:varyColors val="1"/>
        <c:ser>
          <c:idx val="0"/>
          <c:order val="0"/>
          <c:dPt>
            <c:idx val="0"/>
            <c:bubble3D val="0"/>
            <c:spPr>
              <a:solidFill>
                <a:srgbClr val="3366CC"/>
              </a:solidFill>
            </c:spPr>
            <c:extLst xmlns:c16r2="http://schemas.microsoft.com/office/drawing/2015/06/chart">
              <c:ext xmlns:c16="http://schemas.microsoft.com/office/drawing/2014/chart" uri="{C3380CC4-5D6E-409C-BE32-E72D297353CC}">
                <c16:uniqueId val="{00000001-9AB3-406A-BF8D-CE78A33934A3}"/>
              </c:ext>
            </c:extLst>
          </c:dPt>
          <c:dPt>
            <c:idx val="1"/>
            <c:bubble3D val="0"/>
            <c:spPr>
              <a:solidFill>
                <a:srgbClr val="DC3912"/>
              </a:solidFill>
            </c:spPr>
            <c:extLst xmlns:c16r2="http://schemas.microsoft.com/office/drawing/2015/06/chart">
              <c:ext xmlns:c16="http://schemas.microsoft.com/office/drawing/2014/chart" uri="{C3380CC4-5D6E-409C-BE32-E72D297353CC}">
                <c16:uniqueId val="{00000003-9AB3-406A-BF8D-CE78A33934A3}"/>
              </c:ext>
            </c:extLst>
          </c:dPt>
          <c:dPt>
            <c:idx val="2"/>
            <c:bubble3D val="0"/>
            <c:spPr>
              <a:solidFill>
                <a:srgbClr val="FF9900"/>
              </a:solidFill>
            </c:spPr>
            <c:extLst xmlns:c16r2="http://schemas.microsoft.com/office/drawing/2015/06/chart">
              <c:ext xmlns:c16="http://schemas.microsoft.com/office/drawing/2014/chart" uri="{C3380CC4-5D6E-409C-BE32-E72D297353CC}">
                <c16:uniqueId val="{00000005-9AB3-406A-BF8D-CE78A33934A3}"/>
              </c:ext>
            </c:extLst>
          </c:dPt>
          <c:dPt>
            <c:idx val="3"/>
            <c:bubble3D val="0"/>
            <c:spPr>
              <a:solidFill>
                <a:srgbClr val="109618"/>
              </a:solidFill>
            </c:spPr>
            <c:extLst xmlns:c16r2="http://schemas.microsoft.com/office/drawing/2015/06/chart">
              <c:ext xmlns:c16="http://schemas.microsoft.com/office/drawing/2014/chart" uri="{C3380CC4-5D6E-409C-BE32-E72D297353CC}">
                <c16:uniqueId val="{00000007-9AB3-406A-BF8D-CE78A33934A3}"/>
              </c:ext>
            </c:extLst>
          </c:dPt>
          <c:dPt>
            <c:idx val="4"/>
            <c:bubble3D val="0"/>
            <c:spPr>
              <a:solidFill>
                <a:srgbClr val="990099"/>
              </a:solidFill>
            </c:spPr>
            <c:extLst xmlns:c16r2="http://schemas.microsoft.com/office/drawing/2015/06/chart">
              <c:ext xmlns:c16="http://schemas.microsoft.com/office/drawing/2014/chart" uri="{C3380CC4-5D6E-409C-BE32-E72D297353CC}">
                <c16:uniqueId val="{00000009-9AB3-406A-BF8D-CE78A33934A3}"/>
              </c:ext>
            </c:extLst>
          </c:dPt>
          <c:dPt>
            <c:idx val="5"/>
            <c:bubble3D val="0"/>
            <c:spPr>
              <a:solidFill>
                <a:srgbClr val="0099C6"/>
              </a:solidFill>
            </c:spPr>
            <c:extLst xmlns:c16r2="http://schemas.microsoft.com/office/drawing/2015/06/chart">
              <c:ext xmlns:c16="http://schemas.microsoft.com/office/drawing/2014/chart" uri="{C3380CC4-5D6E-409C-BE32-E72D297353CC}">
                <c16:uniqueId val="{0000000B-9AB3-406A-BF8D-CE78A33934A3}"/>
              </c:ext>
            </c:extLst>
          </c:dPt>
          <c:dPt>
            <c:idx val="6"/>
            <c:bubble3D val="0"/>
            <c:spPr>
              <a:solidFill>
                <a:srgbClr val="DD4477"/>
              </a:solidFill>
            </c:spPr>
            <c:extLst xmlns:c16r2="http://schemas.microsoft.com/office/drawing/2015/06/chart">
              <c:ext xmlns:c16="http://schemas.microsoft.com/office/drawing/2014/chart" uri="{C3380CC4-5D6E-409C-BE32-E72D297353CC}">
                <c16:uniqueId val="{0000000D-9AB3-406A-BF8D-CE78A33934A3}"/>
              </c:ext>
            </c:extLst>
          </c:dPt>
          <c:dLbls>
            <c:dLbl>
              <c:idx val="0"/>
              <c:layout>
                <c:manualLayout>
                  <c:x val="-1.0698489678409575E-3"/>
                  <c:y val="1.8807024121984751E-2"/>
                </c:manualLayout>
              </c:layout>
              <c:dLblPos val="bestFit"/>
              <c:showLegendKey val="0"/>
              <c:showVal val="1"/>
              <c:showCatName val="0"/>
              <c:showSerName val="0"/>
              <c:showPercent val="1"/>
              <c:showBubbleSize val="0"/>
              <c:extLst>
                <c:ext xmlns:c15="http://schemas.microsoft.com/office/drawing/2012/chart" uri="{CE6537A1-D6FC-4f65-9D91-7224C49458BB}">
                  <c15:layout/>
                </c:ext>
              </c:extLst>
            </c:dLbl>
            <c:dLbl>
              <c:idx val="2"/>
              <c:layout>
                <c:manualLayout>
                  <c:x val="-6.8468517559872486E-3"/>
                  <c:y val="-6.7891513560804903E-2"/>
                </c:manualLayout>
              </c:layout>
              <c:dLblPos val="bestFit"/>
              <c:showLegendKey val="0"/>
              <c:showVal val="1"/>
              <c:showCatName val="0"/>
              <c:showSerName val="0"/>
              <c:showPercent val="1"/>
              <c:showBubbleSize val="0"/>
              <c:extLst>
                <c:ext xmlns:c15="http://schemas.microsoft.com/office/drawing/2012/chart" uri="{CE6537A1-D6FC-4f65-9D91-7224C49458BB}">
                  <c15:layout/>
                </c:ext>
              </c:extLst>
            </c:dLbl>
            <c:dLbl>
              <c:idx val="3"/>
              <c:layout>
                <c:manualLayout>
                  <c:x val="-4.3535172290314908E-2"/>
                  <c:y val="8.5500249968753911E-2"/>
                </c:manualLayout>
              </c:layout>
              <c:dLblPos val="bestFit"/>
              <c:showLegendKey val="0"/>
              <c:showVal val="1"/>
              <c:showCatName val="0"/>
              <c:showSerName val="0"/>
              <c:showPercent val="1"/>
              <c:showBubbleSize val="0"/>
              <c:extLst>
                <c:ext xmlns:c15="http://schemas.microsoft.com/office/drawing/2012/chart" uri="{CE6537A1-D6FC-4f65-9D91-7224C49458BB}">
                  <c15:layout/>
                </c:ext>
              </c:extLst>
            </c:dLbl>
            <c:dLbl>
              <c:idx val="4"/>
              <c:layout>
                <c:manualLayout>
                  <c:x val="7.5165777288219594E-3"/>
                  <c:y val="5.8424988543098778E-3"/>
                </c:manualLayout>
              </c:layout>
              <c:dLblPos val="bestFit"/>
              <c:showLegendKey val="0"/>
              <c:showVal val="1"/>
              <c:showCatName val="0"/>
              <c:showSerName val="0"/>
              <c:showPercent val="1"/>
              <c:showBubbleSize val="0"/>
              <c:extLst>
                <c:ext xmlns:c15="http://schemas.microsoft.com/office/drawing/2012/chart" uri="{CE6537A1-D6FC-4f65-9D91-7224C49458BB}">
                  <c15:layout/>
                </c:ext>
              </c:extLst>
            </c:dLbl>
            <c:spPr>
              <a:noFill/>
              <a:ln>
                <a:noFill/>
              </a:ln>
              <a:effectLst/>
            </c:spPr>
            <c:dLblPos val="bestFit"/>
            <c:showLegendKey val="0"/>
            <c:showVal val="1"/>
            <c:showCatName val="0"/>
            <c:showSerName val="0"/>
            <c:showPercent val="1"/>
            <c:showBubbleSize val="0"/>
            <c:showLeaderLines val="1"/>
            <c:extLst>
              <c:ext xmlns:c15="http://schemas.microsoft.com/office/drawing/2012/chart" uri="{CE6537A1-D6FC-4f65-9D91-7224C49458BB}">
                <c15:layout/>
              </c:ext>
            </c:extLst>
          </c:dLbls>
          <c:cat>
            <c:strRef>
              <c:f>Graphs!$A$114:$A$118</c:f>
              <c:strCache>
                <c:ptCount val="5"/>
                <c:pt idx="0">
                  <c:v>Paper</c:v>
                </c:pt>
                <c:pt idx="1">
                  <c:v>Glue</c:v>
                </c:pt>
                <c:pt idx="2">
                  <c:v>Lid</c:v>
                </c:pt>
                <c:pt idx="3">
                  <c:v>Sleeve</c:v>
                </c:pt>
                <c:pt idx="4">
                  <c:v>Seal</c:v>
                </c:pt>
              </c:strCache>
            </c:strRef>
          </c:cat>
          <c:val>
            <c:numRef>
              <c:f>Graphs!$B$114:$B$118</c:f>
              <c:numCache>
                <c:formatCode>0.000</c:formatCode>
                <c:ptCount val="5"/>
                <c:pt idx="0">
                  <c:v>0.3358894</c:v>
                </c:pt>
                <c:pt idx="1">
                  <c:v>1.5725850000000003E-2</c:v>
                </c:pt>
                <c:pt idx="2">
                  <c:v>0.32740999999999998</c:v>
                </c:pt>
                <c:pt idx="3">
                  <c:v>0.14745239999999998</c:v>
                </c:pt>
                <c:pt idx="4">
                  <c:v>2.0400000000000001E-3</c:v>
                </c:pt>
              </c:numCache>
            </c:numRef>
          </c:val>
          <c:extLst xmlns:c16r2="http://schemas.microsoft.com/office/drawing/2015/06/chart">
            <c:ext xmlns:c16="http://schemas.microsoft.com/office/drawing/2014/chart" uri="{C3380CC4-5D6E-409C-BE32-E72D297353CC}">
              <c16:uniqueId val="{0000000E-9AB3-406A-BF8D-CE78A33934A3}"/>
            </c:ext>
          </c:extLst>
        </c:ser>
        <c:dLbls>
          <c:dLblPos val="bestFit"/>
          <c:showLegendKey val="0"/>
          <c:showVal val="1"/>
          <c:showCatName val="0"/>
          <c:showSerName val="0"/>
          <c:showPercent val="0"/>
          <c:showBubbleSize val="0"/>
          <c:showLeaderLines val="1"/>
        </c:dLbls>
        <c:firstSliceAng val="0"/>
      </c:pieChart>
      <c:spPr>
        <a:solidFill>
          <a:srgbClr val="FFFFFF"/>
        </a:solidFill>
      </c:spPr>
    </c:plotArea>
    <c:legend>
      <c:legendPos val="r"/>
      <c:layout/>
      <c:overlay val="0"/>
    </c:legend>
    <c:plotVisOnly val="1"/>
    <c:dispBlanksAs val="zero"/>
    <c:showDLblsOverMax val="1"/>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title>
      <c:tx>
        <c:rich>
          <a:bodyPr/>
          <a:lstStyle/>
          <a:p>
            <a:pPr lvl="0">
              <a:defRPr sz="1200" b="1" i="0">
                <a:solidFill>
                  <a:srgbClr val="000000"/>
                </a:solidFill>
              </a:defRPr>
            </a:pPr>
            <a:r>
              <a:rPr lang="en-US" sz="1200"/>
              <a:t>Embedded Energy of a Plastic Cup (MJ/Unit) Total</a:t>
            </a:r>
            <a:r>
              <a:rPr lang="en-US" sz="1200" baseline="0"/>
              <a:t>= .89 MJ</a:t>
            </a:r>
            <a:endParaRPr lang="en-US" sz="1200"/>
          </a:p>
        </c:rich>
      </c:tx>
      <c:layout/>
      <c:overlay val="0"/>
    </c:title>
    <c:autoTitleDeleted val="0"/>
    <c:plotArea>
      <c:layout/>
      <c:pieChart>
        <c:varyColors val="1"/>
        <c:ser>
          <c:idx val="0"/>
          <c:order val="0"/>
          <c:dPt>
            <c:idx val="0"/>
            <c:bubble3D val="0"/>
            <c:spPr>
              <a:solidFill>
                <a:srgbClr val="3366CC"/>
              </a:solidFill>
            </c:spPr>
            <c:extLst xmlns:c16r2="http://schemas.microsoft.com/office/drawing/2015/06/chart">
              <c:ext xmlns:c16="http://schemas.microsoft.com/office/drawing/2014/chart" uri="{C3380CC4-5D6E-409C-BE32-E72D297353CC}">
                <c16:uniqueId val="{00000001-AC0A-41F2-A3BE-EEA31550A6E4}"/>
              </c:ext>
            </c:extLst>
          </c:dPt>
          <c:dPt>
            <c:idx val="1"/>
            <c:bubble3D val="0"/>
            <c:spPr>
              <a:solidFill>
                <a:srgbClr val="DC3912"/>
              </a:solidFill>
            </c:spPr>
            <c:extLst xmlns:c16r2="http://schemas.microsoft.com/office/drawing/2015/06/chart">
              <c:ext xmlns:c16="http://schemas.microsoft.com/office/drawing/2014/chart" uri="{C3380CC4-5D6E-409C-BE32-E72D297353CC}">
                <c16:uniqueId val="{00000003-AC0A-41F2-A3BE-EEA31550A6E4}"/>
              </c:ext>
            </c:extLst>
          </c:dPt>
          <c:dPt>
            <c:idx val="2"/>
            <c:bubble3D val="0"/>
            <c:spPr>
              <a:solidFill>
                <a:srgbClr val="FF9900"/>
              </a:solidFill>
            </c:spPr>
            <c:extLst xmlns:c16r2="http://schemas.microsoft.com/office/drawing/2015/06/chart">
              <c:ext xmlns:c16="http://schemas.microsoft.com/office/drawing/2014/chart" uri="{C3380CC4-5D6E-409C-BE32-E72D297353CC}">
                <c16:uniqueId val="{00000005-AC0A-41F2-A3BE-EEA31550A6E4}"/>
              </c:ext>
            </c:extLst>
          </c:dPt>
          <c:dPt>
            <c:idx val="3"/>
            <c:bubble3D val="0"/>
            <c:spPr>
              <a:solidFill>
                <a:srgbClr val="109618"/>
              </a:solidFill>
            </c:spPr>
            <c:extLst xmlns:c16r2="http://schemas.microsoft.com/office/drawing/2015/06/chart">
              <c:ext xmlns:c16="http://schemas.microsoft.com/office/drawing/2014/chart" uri="{C3380CC4-5D6E-409C-BE32-E72D297353CC}">
                <c16:uniqueId val="{00000007-AC0A-41F2-A3BE-EEA31550A6E4}"/>
              </c:ext>
            </c:extLst>
          </c:dPt>
          <c:dLbls>
            <c:spPr>
              <a:noFill/>
              <a:ln>
                <a:noFill/>
              </a:ln>
              <a:effectLst/>
            </c:sp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Graphs!$A$127:$A$128</c:f>
              <c:strCache>
                <c:ptCount val="2"/>
                <c:pt idx="0">
                  <c:v>Plastic Cup </c:v>
                </c:pt>
                <c:pt idx="1">
                  <c:v>Plastic Lid </c:v>
                </c:pt>
              </c:strCache>
            </c:strRef>
          </c:cat>
          <c:val>
            <c:numRef>
              <c:f>Graphs!$B$127:$B$128</c:f>
              <c:numCache>
                <c:formatCode>0.000</c:formatCode>
                <c:ptCount val="2"/>
                <c:pt idx="0" formatCode="General">
                  <c:v>0.75740000000000007</c:v>
                </c:pt>
                <c:pt idx="1">
                  <c:v>0.13525000000000001</c:v>
                </c:pt>
              </c:numCache>
            </c:numRef>
          </c:val>
          <c:extLst xmlns:c16r2="http://schemas.microsoft.com/office/drawing/2015/06/chart">
            <c:ext xmlns:c16="http://schemas.microsoft.com/office/drawing/2014/chart" uri="{C3380CC4-5D6E-409C-BE32-E72D297353CC}">
              <c16:uniqueId val="{00000008-AC0A-41F2-A3BE-EEA31550A6E4}"/>
            </c:ext>
          </c:extLst>
        </c:ser>
        <c:dLbls>
          <c:showLegendKey val="0"/>
          <c:showVal val="0"/>
          <c:showCatName val="0"/>
          <c:showSerName val="0"/>
          <c:showPercent val="0"/>
          <c:showBubbleSize val="0"/>
          <c:showLeaderLines val="1"/>
        </c:dLbls>
        <c:firstSliceAng val="0"/>
      </c:pieChart>
      <c:spPr>
        <a:solidFill>
          <a:srgbClr val="FFFFFF"/>
        </a:solidFill>
      </c:spPr>
    </c:plotArea>
    <c:legend>
      <c:legendPos val="r"/>
      <c:layout/>
      <c:overlay val="0"/>
    </c:legend>
    <c:plotVisOnly val="1"/>
    <c:dispBlanksAs val="zero"/>
    <c:showDLblsOverMax val="1"/>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title>
      <c:tx>
        <c:rich>
          <a:bodyPr/>
          <a:lstStyle/>
          <a:p>
            <a:pPr lvl="0">
              <a:defRPr sz="1200" b="1" i="0"/>
            </a:pPr>
            <a:r>
              <a:rPr lang="en-US" sz="1200"/>
              <a:t>Embedded Energy: Materials/Production</a:t>
            </a:r>
          </a:p>
        </c:rich>
      </c:tx>
      <c:layout/>
      <c:overlay val="0"/>
    </c:title>
    <c:autoTitleDeleted val="0"/>
    <c:plotArea>
      <c:layout/>
      <c:barChart>
        <c:barDir val="bar"/>
        <c:grouping val="clustered"/>
        <c:varyColors val="0"/>
        <c:ser>
          <c:idx val="0"/>
          <c:order val="0"/>
          <c:invertIfNegative val="0"/>
          <c:dPt>
            <c:idx val="0"/>
            <c:invertIfNegative val="0"/>
            <c:bubble3D val="0"/>
            <c:spPr>
              <a:solidFill>
                <a:schemeClr val="accent6">
                  <a:lumMod val="75000"/>
                </a:schemeClr>
              </a:solidFill>
            </c:spPr>
            <c:extLst xmlns:c16r2="http://schemas.microsoft.com/office/drawing/2015/06/chart">
              <c:ext xmlns:c16="http://schemas.microsoft.com/office/drawing/2014/chart" uri="{C3380CC4-5D6E-409C-BE32-E72D297353CC}">
                <c16:uniqueId val="{00000001-F89B-412D-88F6-6C1F8CB753EF}"/>
              </c:ext>
            </c:extLst>
          </c:dPt>
          <c:dPt>
            <c:idx val="1"/>
            <c:invertIfNegative val="0"/>
            <c:bubble3D val="0"/>
            <c:spPr>
              <a:solidFill>
                <a:schemeClr val="bg1">
                  <a:lumMod val="50000"/>
                </a:schemeClr>
              </a:solidFill>
            </c:spPr>
            <c:extLst xmlns:c16r2="http://schemas.microsoft.com/office/drawing/2015/06/chart">
              <c:ext xmlns:c16="http://schemas.microsoft.com/office/drawing/2014/chart" uri="{C3380CC4-5D6E-409C-BE32-E72D297353CC}">
                <c16:uniqueId val="{00000003-F89B-412D-88F6-6C1F8CB753EF}"/>
              </c:ext>
            </c:extLst>
          </c:dPt>
          <c:dPt>
            <c:idx val="2"/>
            <c:invertIfNegative val="0"/>
            <c:bubble3D val="0"/>
            <c:spPr>
              <a:solidFill>
                <a:schemeClr val="accent4"/>
              </a:solidFill>
            </c:spPr>
            <c:extLst xmlns:c16r2="http://schemas.microsoft.com/office/drawing/2015/06/chart">
              <c:ext xmlns:c16="http://schemas.microsoft.com/office/drawing/2014/chart" uri="{C3380CC4-5D6E-409C-BE32-E72D297353CC}">
                <c16:uniqueId val="{00000005-F89B-412D-88F6-6C1F8CB753EF}"/>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strRef>
              <c:f>Graphs!$A$52:$C$52</c:f>
              <c:strCache>
                <c:ptCount val="3"/>
                <c:pt idx="0">
                  <c:v>Mason Jar</c:v>
                </c:pt>
                <c:pt idx="1">
                  <c:v>Paper Cup</c:v>
                </c:pt>
                <c:pt idx="2">
                  <c:v>Plastic Cup</c:v>
                </c:pt>
              </c:strCache>
            </c:strRef>
          </c:cat>
          <c:val>
            <c:numRef>
              <c:f>Graphs!$A$53:$C$53</c:f>
              <c:numCache>
                <c:formatCode>0.00</c:formatCode>
                <c:ptCount val="3"/>
                <c:pt idx="0">
                  <c:v>1.4945051307883332</c:v>
                </c:pt>
                <c:pt idx="1">
                  <c:v>0.25017776990872248</c:v>
                </c:pt>
                <c:pt idx="2">
                  <c:v>0.26018290259060001</c:v>
                </c:pt>
              </c:numCache>
            </c:numRef>
          </c:val>
          <c:extLst xmlns:c16r2="http://schemas.microsoft.com/office/drawing/2015/06/chart">
            <c:ext xmlns:c16="http://schemas.microsoft.com/office/drawing/2014/chart" uri="{C3380CC4-5D6E-409C-BE32-E72D297353CC}">
              <c16:uniqueId val="{00000006-F89B-412D-88F6-6C1F8CB753EF}"/>
            </c:ext>
          </c:extLst>
        </c:ser>
        <c:dLbls>
          <c:showLegendKey val="0"/>
          <c:showVal val="0"/>
          <c:showCatName val="0"/>
          <c:showSerName val="0"/>
          <c:showPercent val="0"/>
          <c:showBubbleSize val="0"/>
        </c:dLbls>
        <c:gapWidth val="100"/>
        <c:axId val="805893376"/>
        <c:axId val="805893768"/>
      </c:barChart>
      <c:catAx>
        <c:axId val="805893376"/>
        <c:scaling>
          <c:orientation val="minMax"/>
        </c:scaling>
        <c:delete val="0"/>
        <c:axPos val="l"/>
        <c:numFmt formatCode="General" sourceLinked="1"/>
        <c:majorTickMark val="out"/>
        <c:minorTickMark val="none"/>
        <c:tickLblPos val="nextTo"/>
        <c:crossAx val="805893768"/>
        <c:crosses val="autoZero"/>
        <c:auto val="1"/>
        <c:lblAlgn val="ctr"/>
        <c:lblOffset val="100"/>
        <c:noMultiLvlLbl val="0"/>
      </c:catAx>
      <c:valAx>
        <c:axId val="805893768"/>
        <c:scaling>
          <c:orientation val="minMax"/>
        </c:scaling>
        <c:delete val="0"/>
        <c:axPos val="b"/>
        <c:majorGridlines/>
        <c:title>
          <c:tx>
            <c:rich>
              <a:bodyPr/>
              <a:lstStyle/>
              <a:p>
                <a:pPr>
                  <a:defRPr/>
                </a:pPr>
                <a:r>
                  <a:rPr lang="en-US"/>
                  <a:t>kWh/unit</a:t>
                </a:r>
              </a:p>
            </c:rich>
          </c:tx>
          <c:layout/>
          <c:overlay val="0"/>
        </c:title>
        <c:numFmt formatCode="0.00" sourceLinked="1"/>
        <c:majorTickMark val="out"/>
        <c:minorTickMark val="none"/>
        <c:tickLblPos val="nextTo"/>
        <c:crossAx val="805893376"/>
        <c:crosses val="autoZero"/>
        <c:crossBetween val="between"/>
      </c:valAx>
      <c:spPr>
        <a:solidFill>
          <a:srgbClr val="FFFFFF"/>
        </a:solidFill>
      </c:spPr>
    </c:plotArea>
    <c:legend>
      <c:legendPos val="r"/>
      <c:layout/>
      <c:overlay val="0"/>
    </c:legend>
    <c:plotVisOnly val="1"/>
    <c:dispBlanksAs val="zero"/>
    <c:showDLblsOverMax val="1"/>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title>
      <c:tx>
        <c:rich>
          <a:bodyPr/>
          <a:lstStyle/>
          <a:p>
            <a:pPr lvl="0">
              <a:defRPr sz="1200" b="1" i="0"/>
            </a:pPr>
            <a:r>
              <a:rPr lang="en-US" sz="1200"/>
              <a:t>Embedded Energy: Transportation</a:t>
            </a:r>
          </a:p>
        </c:rich>
      </c:tx>
      <c:layout/>
      <c:overlay val="0"/>
    </c:title>
    <c:autoTitleDeleted val="0"/>
    <c:plotArea>
      <c:layout/>
      <c:barChart>
        <c:barDir val="bar"/>
        <c:grouping val="clustered"/>
        <c:varyColors val="0"/>
        <c:ser>
          <c:idx val="0"/>
          <c:order val="0"/>
          <c:invertIfNegative val="0"/>
          <c:dPt>
            <c:idx val="0"/>
            <c:invertIfNegative val="0"/>
            <c:bubble3D val="0"/>
            <c:spPr>
              <a:solidFill>
                <a:schemeClr val="accent6">
                  <a:lumMod val="75000"/>
                </a:schemeClr>
              </a:solidFill>
            </c:spPr>
            <c:extLst xmlns:c16r2="http://schemas.microsoft.com/office/drawing/2015/06/chart">
              <c:ext xmlns:c16="http://schemas.microsoft.com/office/drawing/2014/chart" uri="{C3380CC4-5D6E-409C-BE32-E72D297353CC}">
                <c16:uniqueId val="{00000001-86CF-4614-A5F2-24704FA4D1B7}"/>
              </c:ext>
            </c:extLst>
          </c:dPt>
          <c:dPt>
            <c:idx val="1"/>
            <c:invertIfNegative val="0"/>
            <c:bubble3D val="0"/>
            <c:spPr>
              <a:solidFill>
                <a:schemeClr val="bg1">
                  <a:lumMod val="50000"/>
                </a:schemeClr>
              </a:solidFill>
            </c:spPr>
            <c:extLst xmlns:c16r2="http://schemas.microsoft.com/office/drawing/2015/06/chart">
              <c:ext xmlns:c16="http://schemas.microsoft.com/office/drawing/2014/chart" uri="{C3380CC4-5D6E-409C-BE32-E72D297353CC}">
                <c16:uniqueId val="{00000003-86CF-4614-A5F2-24704FA4D1B7}"/>
              </c:ext>
            </c:extLst>
          </c:dPt>
          <c:dPt>
            <c:idx val="2"/>
            <c:invertIfNegative val="0"/>
            <c:bubble3D val="0"/>
            <c:spPr>
              <a:solidFill>
                <a:schemeClr val="accent4"/>
              </a:solidFill>
            </c:spPr>
            <c:extLst xmlns:c16r2="http://schemas.microsoft.com/office/drawing/2015/06/chart">
              <c:ext xmlns:c16="http://schemas.microsoft.com/office/drawing/2014/chart" uri="{C3380CC4-5D6E-409C-BE32-E72D297353CC}">
                <c16:uniqueId val="{00000005-86CF-4614-A5F2-24704FA4D1B7}"/>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strRef>
              <c:f>Graphs!$A$56:$C$56</c:f>
              <c:strCache>
                <c:ptCount val="3"/>
                <c:pt idx="0">
                  <c:v>Mason Jar</c:v>
                </c:pt>
                <c:pt idx="1">
                  <c:v>Paper Cup</c:v>
                </c:pt>
                <c:pt idx="2">
                  <c:v>Plastic Cup</c:v>
                </c:pt>
              </c:strCache>
            </c:strRef>
          </c:cat>
          <c:val>
            <c:numRef>
              <c:f>Graphs!$A$57:$C$57</c:f>
              <c:numCache>
                <c:formatCode>0.0000</c:formatCode>
                <c:ptCount val="3"/>
                <c:pt idx="0" formatCode="0.000">
                  <c:v>0.30473043513139225</c:v>
                </c:pt>
                <c:pt idx="1">
                  <c:v>4.2019972252637476E-3</c:v>
                </c:pt>
                <c:pt idx="2">
                  <c:v>7.2567825096618369E-3</c:v>
                </c:pt>
              </c:numCache>
            </c:numRef>
          </c:val>
          <c:extLst xmlns:c16r2="http://schemas.microsoft.com/office/drawing/2015/06/chart">
            <c:ext xmlns:c16="http://schemas.microsoft.com/office/drawing/2014/chart" uri="{C3380CC4-5D6E-409C-BE32-E72D297353CC}">
              <c16:uniqueId val="{00000006-86CF-4614-A5F2-24704FA4D1B7}"/>
            </c:ext>
          </c:extLst>
        </c:ser>
        <c:dLbls>
          <c:showLegendKey val="0"/>
          <c:showVal val="0"/>
          <c:showCatName val="0"/>
          <c:showSerName val="0"/>
          <c:showPercent val="0"/>
          <c:showBubbleSize val="0"/>
        </c:dLbls>
        <c:gapWidth val="100"/>
        <c:axId val="805894944"/>
        <c:axId val="805894552"/>
      </c:barChart>
      <c:valAx>
        <c:axId val="805894552"/>
        <c:scaling>
          <c:orientation val="minMax"/>
        </c:scaling>
        <c:delete val="0"/>
        <c:axPos val="b"/>
        <c:majorGridlines/>
        <c:title>
          <c:tx>
            <c:rich>
              <a:bodyPr/>
              <a:lstStyle/>
              <a:p>
                <a:pPr>
                  <a:defRPr/>
                </a:pPr>
                <a:r>
                  <a:rPr lang="en-US"/>
                  <a:t>kWh/unit</a:t>
                </a:r>
              </a:p>
            </c:rich>
          </c:tx>
          <c:layout/>
          <c:overlay val="0"/>
        </c:title>
        <c:numFmt formatCode="0.000" sourceLinked="1"/>
        <c:majorTickMark val="out"/>
        <c:minorTickMark val="none"/>
        <c:tickLblPos val="nextTo"/>
        <c:crossAx val="805894944"/>
        <c:crosses val="autoZero"/>
        <c:crossBetween val="between"/>
      </c:valAx>
      <c:catAx>
        <c:axId val="805894944"/>
        <c:scaling>
          <c:orientation val="minMax"/>
        </c:scaling>
        <c:delete val="0"/>
        <c:axPos val="l"/>
        <c:numFmt formatCode="General" sourceLinked="1"/>
        <c:majorTickMark val="out"/>
        <c:minorTickMark val="none"/>
        <c:tickLblPos val="nextTo"/>
        <c:crossAx val="805894552"/>
        <c:crosses val="autoZero"/>
        <c:auto val="1"/>
        <c:lblAlgn val="ctr"/>
        <c:lblOffset val="100"/>
        <c:noMultiLvlLbl val="0"/>
      </c:catAx>
      <c:spPr>
        <a:solidFill>
          <a:srgbClr val="FFFFFF"/>
        </a:solidFill>
      </c:spPr>
    </c:plotArea>
    <c:legend>
      <c:legendPos val="r"/>
      <c:layout/>
      <c:overlay val="0"/>
    </c:legend>
    <c:plotVisOnly val="1"/>
    <c:dispBlanksAs val="zero"/>
    <c:showDLblsOverMax val="1"/>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title>
      <c:tx>
        <c:rich>
          <a:bodyPr/>
          <a:lstStyle/>
          <a:p>
            <a:pPr lvl="0">
              <a:defRPr sz="1200" b="1" i="0"/>
            </a:pPr>
            <a:r>
              <a:rPr lang="en-US" sz="1200"/>
              <a:t>CO2 Emissions: Materials/Production</a:t>
            </a:r>
          </a:p>
        </c:rich>
      </c:tx>
      <c:layout>
        <c:manualLayout>
          <c:xMode val="edge"/>
          <c:yMode val="edge"/>
          <c:x val="0.19896828733786917"/>
          <c:y val="3.8051750380517502E-2"/>
        </c:manualLayout>
      </c:layout>
      <c:overlay val="0"/>
    </c:title>
    <c:autoTitleDeleted val="0"/>
    <c:plotArea>
      <c:layout/>
      <c:barChart>
        <c:barDir val="bar"/>
        <c:grouping val="clustered"/>
        <c:varyColors val="0"/>
        <c:ser>
          <c:idx val="0"/>
          <c:order val="0"/>
          <c:invertIfNegative val="0"/>
          <c:dPt>
            <c:idx val="0"/>
            <c:invertIfNegative val="0"/>
            <c:bubble3D val="0"/>
            <c:spPr>
              <a:solidFill>
                <a:schemeClr val="accent6">
                  <a:lumMod val="75000"/>
                </a:schemeClr>
              </a:solidFill>
            </c:spPr>
            <c:extLst xmlns:c16r2="http://schemas.microsoft.com/office/drawing/2015/06/chart">
              <c:ext xmlns:c16="http://schemas.microsoft.com/office/drawing/2014/chart" uri="{C3380CC4-5D6E-409C-BE32-E72D297353CC}">
                <c16:uniqueId val="{00000001-13F7-42C6-9748-528E47091B9E}"/>
              </c:ext>
            </c:extLst>
          </c:dPt>
          <c:dPt>
            <c:idx val="1"/>
            <c:invertIfNegative val="0"/>
            <c:bubble3D val="0"/>
            <c:spPr>
              <a:solidFill>
                <a:schemeClr val="bg1">
                  <a:lumMod val="50000"/>
                </a:schemeClr>
              </a:solidFill>
            </c:spPr>
            <c:extLst xmlns:c16r2="http://schemas.microsoft.com/office/drawing/2015/06/chart">
              <c:ext xmlns:c16="http://schemas.microsoft.com/office/drawing/2014/chart" uri="{C3380CC4-5D6E-409C-BE32-E72D297353CC}">
                <c16:uniqueId val="{00000003-13F7-42C6-9748-528E47091B9E}"/>
              </c:ext>
            </c:extLst>
          </c:dPt>
          <c:dPt>
            <c:idx val="2"/>
            <c:invertIfNegative val="0"/>
            <c:bubble3D val="0"/>
            <c:spPr>
              <a:solidFill>
                <a:schemeClr val="accent4"/>
              </a:solidFill>
            </c:spPr>
            <c:extLst xmlns:c16r2="http://schemas.microsoft.com/office/drawing/2015/06/chart">
              <c:ext xmlns:c16="http://schemas.microsoft.com/office/drawing/2014/chart" uri="{C3380CC4-5D6E-409C-BE32-E72D297353CC}">
                <c16:uniqueId val="{00000005-13F7-42C6-9748-528E47091B9E}"/>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strRef>
              <c:f>Graphs!$G$52:$I$52</c:f>
              <c:strCache>
                <c:ptCount val="3"/>
                <c:pt idx="0">
                  <c:v>Mason Jar</c:v>
                </c:pt>
                <c:pt idx="1">
                  <c:v>Paper Cup</c:v>
                </c:pt>
                <c:pt idx="2">
                  <c:v>Plastic Cup</c:v>
                </c:pt>
              </c:strCache>
            </c:strRef>
          </c:cat>
          <c:val>
            <c:numRef>
              <c:f>Graphs!$G$53:$I$53</c:f>
              <c:numCache>
                <c:formatCode>0.000</c:formatCode>
                <c:ptCount val="3"/>
                <c:pt idx="0">
                  <c:v>0.38840875000000002</c:v>
                </c:pt>
                <c:pt idx="1">
                  <c:v>4.8949011744000001E-2</c:v>
                </c:pt>
                <c:pt idx="2">
                  <c:v>3.1479239999999999E-2</c:v>
                </c:pt>
              </c:numCache>
            </c:numRef>
          </c:val>
          <c:extLst xmlns:c16r2="http://schemas.microsoft.com/office/drawing/2015/06/chart">
            <c:ext xmlns:c16="http://schemas.microsoft.com/office/drawing/2014/chart" uri="{C3380CC4-5D6E-409C-BE32-E72D297353CC}">
              <c16:uniqueId val="{00000006-13F7-42C6-9748-528E47091B9E}"/>
            </c:ext>
          </c:extLst>
        </c:ser>
        <c:dLbls>
          <c:showLegendKey val="0"/>
          <c:showVal val="0"/>
          <c:showCatName val="0"/>
          <c:showSerName val="0"/>
          <c:showPercent val="0"/>
          <c:showBubbleSize val="0"/>
        </c:dLbls>
        <c:gapWidth val="100"/>
        <c:axId val="810033328"/>
        <c:axId val="810032936"/>
      </c:barChart>
      <c:valAx>
        <c:axId val="810032936"/>
        <c:scaling>
          <c:orientation val="minMax"/>
        </c:scaling>
        <c:delete val="0"/>
        <c:axPos val="b"/>
        <c:majorGridlines/>
        <c:title>
          <c:tx>
            <c:rich>
              <a:bodyPr/>
              <a:lstStyle/>
              <a:p>
                <a:pPr>
                  <a:defRPr/>
                </a:pPr>
                <a:r>
                  <a:rPr lang="en-US"/>
                  <a:t>kg CO2/unit</a:t>
                </a:r>
              </a:p>
            </c:rich>
          </c:tx>
          <c:layout/>
          <c:overlay val="0"/>
        </c:title>
        <c:numFmt formatCode="0.000" sourceLinked="1"/>
        <c:majorTickMark val="out"/>
        <c:minorTickMark val="none"/>
        <c:tickLblPos val="nextTo"/>
        <c:crossAx val="810033328"/>
        <c:crosses val="autoZero"/>
        <c:crossBetween val="between"/>
      </c:valAx>
      <c:catAx>
        <c:axId val="810033328"/>
        <c:scaling>
          <c:orientation val="minMax"/>
        </c:scaling>
        <c:delete val="0"/>
        <c:axPos val="l"/>
        <c:numFmt formatCode="General" sourceLinked="1"/>
        <c:majorTickMark val="out"/>
        <c:minorTickMark val="none"/>
        <c:tickLblPos val="nextTo"/>
        <c:crossAx val="810032936"/>
        <c:crosses val="autoZero"/>
        <c:auto val="1"/>
        <c:lblAlgn val="ctr"/>
        <c:lblOffset val="100"/>
        <c:noMultiLvlLbl val="0"/>
      </c:catAx>
      <c:spPr>
        <a:solidFill>
          <a:srgbClr val="FFFFFF"/>
        </a:solidFill>
      </c:spPr>
    </c:plotArea>
    <c:legend>
      <c:legendPos val="r"/>
      <c:layout/>
      <c:overlay val="0"/>
    </c:legend>
    <c:plotVisOnly val="1"/>
    <c:dispBlanksAs val="zero"/>
    <c:showDLblsOverMax val="1"/>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lvl="0">
              <a:defRPr sz="1200" b="1" i="0"/>
            </a:pPr>
            <a:r>
              <a:rPr lang="en-US" sz="1200"/>
              <a:t>Embedded Energy: Disposal</a:t>
            </a:r>
          </a:p>
        </c:rich>
      </c:tx>
      <c:layout/>
      <c:overlay val="0"/>
    </c:title>
    <c:autoTitleDeleted val="0"/>
    <c:plotArea>
      <c:layout/>
      <c:barChart>
        <c:barDir val="bar"/>
        <c:grouping val="clustered"/>
        <c:varyColors val="0"/>
        <c:ser>
          <c:idx val="0"/>
          <c:order val="0"/>
          <c:invertIfNegative val="0"/>
          <c:dPt>
            <c:idx val="0"/>
            <c:invertIfNegative val="0"/>
            <c:bubble3D val="0"/>
            <c:spPr>
              <a:solidFill>
                <a:schemeClr val="accent6">
                  <a:lumMod val="75000"/>
                </a:schemeClr>
              </a:solidFill>
            </c:spPr>
            <c:extLst xmlns:c16r2="http://schemas.microsoft.com/office/drawing/2015/06/chart">
              <c:ext xmlns:c16="http://schemas.microsoft.com/office/drawing/2014/chart" uri="{C3380CC4-5D6E-409C-BE32-E72D297353CC}">
                <c16:uniqueId val="{00000001-D081-49FD-9706-3DB51B92E5D8}"/>
              </c:ext>
            </c:extLst>
          </c:dPt>
          <c:dPt>
            <c:idx val="1"/>
            <c:invertIfNegative val="0"/>
            <c:bubble3D val="0"/>
            <c:spPr>
              <a:solidFill>
                <a:schemeClr val="bg1">
                  <a:lumMod val="50000"/>
                </a:schemeClr>
              </a:solidFill>
            </c:spPr>
            <c:extLst xmlns:c16r2="http://schemas.microsoft.com/office/drawing/2015/06/chart">
              <c:ext xmlns:c16="http://schemas.microsoft.com/office/drawing/2014/chart" uri="{C3380CC4-5D6E-409C-BE32-E72D297353CC}">
                <c16:uniqueId val="{00000003-D081-49FD-9706-3DB51B92E5D8}"/>
              </c:ext>
            </c:extLst>
          </c:dPt>
          <c:dPt>
            <c:idx val="2"/>
            <c:invertIfNegative val="0"/>
            <c:bubble3D val="0"/>
            <c:spPr>
              <a:solidFill>
                <a:schemeClr val="accent4"/>
              </a:solidFill>
            </c:spPr>
            <c:extLst xmlns:c16r2="http://schemas.microsoft.com/office/drawing/2015/06/chart">
              <c:ext xmlns:c16="http://schemas.microsoft.com/office/drawing/2014/chart" uri="{C3380CC4-5D6E-409C-BE32-E72D297353CC}">
                <c16:uniqueId val="{00000005-D081-49FD-9706-3DB51B92E5D8}"/>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strRef>
              <c:f>Graphs!$A$60:$C$60</c:f>
              <c:strCache>
                <c:ptCount val="3"/>
                <c:pt idx="0">
                  <c:v>Mason Jar</c:v>
                </c:pt>
                <c:pt idx="1">
                  <c:v>Paper Cup</c:v>
                </c:pt>
                <c:pt idx="2">
                  <c:v>Plastic Cup</c:v>
                </c:pt>
              </c:strCache>
            </c:strRef>
          </c:cat>
          <c:val>
            <c:numRef>
              <c:f>Graphs!$A$61:$C$61</c:f>
              <c:numCache>
                <c:formatCode>0.00000</c:formatCode>
                <c:ptCount val="3"/>
                <c:pt idx="0" formatCode="0.0000">
                  <c:v>5.5205488030095843E-3</c:v>
                </c:pt>
                <c:pt idx="1">
                  <c:v>7.9051104810742585E-3</c:v>
                </c:pt>
                <c:pt idx="2" formatCode="0.000">
                  <c:v>5.727255124132905E-3</c:v>
                </c:pt>
              </c:numCache>
            </c:numRef>
          </c:val>
          <c:extLst xmlns:c16r2="http://schemas.microsoft.com/office/drawing/2015/06/chart">
            <c:ext xmlns:c16="http://schemas.microsoft.com/office/drawing/2014/chart" uri="{C3380CC4-5D6E-409C-BE32-E72D297353CC}">
              <c16:uniqueId val="{00000006-D081-49FD-9706-3DB51B92E5D8}"/>
            </c:ext>
          </c:extLst>
        </c:ser>
        <c:dLbls>
          <c:showLegendKey val="0"/>
          <c:showVal val="0"/>
          <c:showCatName val="0"/>
          <c:showSerName val="0"/>
          <c:showPercent val="0"/>
          <c:showBubbleSize val="0"/>
        </c:dLbls>
        <c:gapWidth val="100"/>
        <c:axId val="810034504"/>
        <c:axId val="810034112"/>
      </c:barChart>
      <c:valAx>
        <c:axId val="810034112"/>
        <c:scaling>
          <c:orientation val="minMax"/>
        </c:scaling>
        <c:delete val="0"/>
        <c:axPos val="b"/>
        <c:majorGridlines/>
        <c:title>
          <c:tx>
            <c:rich>
              <a:bodyPr/>
              <a:lstStyle/>
              <a:p>
                <a:pPr>
                  <a:defRPr/>
                </a:pPr>
                <a:r>
                  <a:rPr lang="en-US"/>
                  <a:t>kWh/unit</a:t>
                </a:r>
              </a:p>
            </c:rich>
          </c:tx>
          <c:layout/>
          <c:overlay val="0"/>
        </c:title>
        <c:numFmt formatCode="General" sourceLinked="0"/>
        <c:majorTickMark val="out"/>
        <c:minorTickMark val="none"/>
        <c:tickLblPos val="nextTo"/>
        <c:txPr>
          <a:bodyPr rot="0"/>
          <a:lstStyle/>
          <a:p>
            <a:pPr>
              <a:defRPr/>
            </a:pPr>
            <a:endParaRPr lang="en-US"/>
          </a:p>
        </c:txPr>
        <c:crossAx val="810034504"/>
        <c:crosses val="autoZero"/>
        <c:crossBetween val="between"/>
      </c:valAx>
      <c:catAx>
        <c:axId val="810034504"/>
        <c:scaling>
          <c:orientation val="minMax"/>
        </c:scaling>
        <c:delete val="0"/>
        <c:axPos val="l"/>
        <c:numFmt formatCode="General" sourceLinked="1"/>
        <c:majorTickMark val="out"/>
        <c:minorTickMark val="none"/>
        <c:tickLblPos val="nextTo"/>
        <c:crossAx val="810034112"/>
        <c:crosses val="autoZero"/>
        <c:auto val="1"/>
        <c:lblAlgn val="ctr"/>
        <c:lblOffset val="100"/>
        <c:noMultiLvlLbl val="0"/>
      </c:catAx>
      <c:spPr>
        <a:solidFill>
          <a:srgbClr val="FFFFFF"/>
        </a:solidFill>
      </c:spPr>
    </c:plotArea>
    <c:legend>
      <c:legendPos val="r"/>
      <c:layout/>
      <c:overlay val="0"/>
    </c:legend>
    <c:plotVisOnly val="1"/>
    <c:dispBlanksAs val="zero"/>
    <c:showDLblsOverMax val="1"/>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419100</xdr:colOff>
      <xdr:row>40</xdr:row>
      <xdr:rowOff>0</xdr:rowOff>
    </xdr:to>
    <xdr:sp macro="" textlink="">
      <xdr:nvSpPr>
        <xdr:cNvPr id="1038" name="Rectangle 14"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419100</xdr:colOff>
      <xdr:row>40</xdr:row>
      <xdr:rowOff>30480</xdr:rowOff>
    </xdr:to>
    <xdr:sp macro="" textlink="">
      <xdr:nvSpPr>
        <xdr:cNvPr id="2" name="AutoShape 14"/>
        <xdr:cNvSpPr>
          <a:spLocks noChangeArrowheads="1"/>
        </xdr:cNvSpPr>
      </xdr:nvSpPr>
      <xdr:spPr bwMode="auto">
        <a:xfrm>
          <a:off x="0" y="0"/>
          <a:ext cx="7620000" cy="73914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609600</xdr:colOff>
      <xdr:row>38</xdr:row>
      <xdr:rowOff>142875</xdr:rowOff>
    </xdr:to>
    <xdr:sp macro="" textlink="">
      <xdr:nvSpPr>
        <xdr:cNvPr id="3" name="AutoShape 14"/>
        <xdr:cNvSpPr>
          <a:spLocks noChangeArrowheads="1"/>
        </xdr:cNvSpPr>
      </xdr:nvSpPr>
      <xdr:spPr bwMode="auto">
        <a:xfrm>
          <a:off x="0" y="0"/>
          <a:ext cx="7620000" cy="739140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167640</xdr:colOff>
      <xdr:row>38</xdr:row>
      <xdr:rowOff>45720</xdr:rowOff>
    </xdr:to>
    <xdr:sp macro="" textlink="">
      <xdr:nvSpPr>
        <xdr:cNvPr id="8206" name="Rectangle 14"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167640</xdr:colOff>
      <xdr:row>38</xdr:row>
      <xdr:rowOff>45720</xdr:rowOff>
    </xdr:to>
    <xdr:sp macro="" textlink="">
      <xdr:nvSpPr>
        <xdr:cNvPr id="2" name="AutoShape 14"/>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381000</xdr:colOff>
      <xdr:row>37</xdr:row>
      <xdr:rowOff>152400</xdr:rowOff>
    </xdr:to>
    <xdr:sp macro="" textlink="">
      <xdr:nvSpPr>
        <xdr:cNvPr id="3" name="AutoShape 14"/>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419100</xdr:colOff>
      <xdr:row>36</xdr:row>
      <xdr:rowOff>190500</xdr:rowOff>
    </xdr:to>
    <xdr:sp macro="" textlink="">
      <xdr:nvSpPr>
        <xdr:cNvPr id="9229" name="Rectangle 13"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419100</xdr:colOff>
      <xdr:row>36</xdr:row>
      <xdr:rowOff>190500</xdr:rowOff>
    </xdr:to>
    <xdr:sp macro="" textlink="">
      <xdr:nvSpPr>
        <xdr:cNvPr id="2" name="AutoShape 13"/>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609600</xdr:colOff>
      <xdr:row>36</xdr:row>
      <xdr:rowOff>123825</xdr:rowOff>
    </xdr:to>
    <xdr:sp macro="" textlink="">
      <xdr:nvSpPr>
        <xdr:cNvPr id="3" name="AutoShape 13"/>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28</xdr:row>
      <xdr:rowOff>142875</xdr:rowOff>
    </xdr:from>
    <xdr:to>
      <xdr:col>5</xdr:col>
      <xdr:colOff>57150</xdr:colOff>
      <xdr:row>48</xdr:row>
      <xdr:rowOff>28575</xdr:rowOff>
    </xdr:to>
    <xdr:graphicFrame macro="">
      <xdr:nvGraphicFramePr>
        <xdr:cNvPr id="2" name="Chart 1"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5</xdr:col>
      <xdr:colOff>552450</xdr:colOff>
      <xdr:row>28</xdr:row>
      <xdr:rowOff>104775</xdr:rowOff>
    </xdr:from>
    <xdr:to>
      <xdr:col>10</xdr:col>
      <xdr:colOff>438150</xdr:colOff>
      <xdr:row>47</xdr:row>
      <xdr:rowOff>133350</xdr:rowOff>
    </xdr:to>
    <xdr:graphicFrame macro="">
      <xdr:nvGraphicFramePr>
        <xdr:cNvPr id="3" name="Chart 2"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2</xdr:col>
      <xdr:colOff>49530</xdr:colOff>
      <xdr:row>97</xdr:row>
      <xdr:rowOff>167640</xdr:rowOff>
    </xdr:from>
    <xdr:to>
      <xdr:col>5</xdr:col>
      <xdr:colOff>430530</xdr:colOff>
      <xdr:row>110</xdr:row>
      <xdr:rowOff>66675</xdr:rowOff>
    </xdr:to>
    <xdr:graphicFrame macro="">
      <xdr:nvGraphicFramePr>
        <xdr:cNvPr id="4" name="Chart 3"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xdr:from>
      <xdr:col>2</xdr:col>
      <xdr:colOff>60960</xdr:colOff>
      <xdr:row>110</xdr:row>
      <xdr:rowOff>160020</xdr:rowOff>
    </xdr:from>
    <xdr:to>
      <xdr:col>5</xdr:col>
      <xdr:colOff>457200</xdr:colOff>
      <xdr:row>122</xdr:row>
      <xdr:rowOff>99060</xdr:rowOff>
    </xdr:to>
    <xdr:graphicFrame macro="">
      <xdr:nvGraphicFramePr>
        <xdr:cNvPr id="5" name="Chart 4"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xdr:from>
      <xdr:col>2</xdr:col>
      <xdr:colOff>190500</xdr:colOff>
      <xdr:row>123</xdr:row>
      <xdr:rowOff>41910</xdr:rowOff>
    </xdr:from>
    <xdr:to>
      <xdr:col>5</xdr:col>
      <xdr:colOff>457200</xdr:colOff>
      <xdr:row>135</xdr:row>
      <xdr:rowOff>123825</xdr:rowOff>
    </xdr:to>
    <xdr:graphicFrame macro="">
      <xdr:nvGraphicFramePr>
        <xdr:cNvPr id="6" name="Chart 5"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twoCellAnchor>
  <xdr:twoCellAnchor>
    <xdr:from>
      <xdr:col>0</xdr:col>
      <xdr:colOff>0</xdr:colOff>
      <xdr:row>61</xdr:row>
      <xdr:rowOff>40005</xdr:rowOff>
    </xdr:from>
    <xdr:to>
      <xdr:col>2</xdr:col>
      <xdr:colOff>1158240</xdr:colOff>
      <xdr:row>73</xdr:row>
      <xdr:rowOff>91440</xdr:rowOff>
    </xdr:to>
    <xdr:graphicFrame macro="">
      <xdr:nvGraphicFramePr>
        <xdr:cNvPr id="7" name="Chart 6"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fLocksWithSheet="0"/>
  </xdr:twoCellAnchor>
  <xdr:twoCellAnchor>
    <xdr:from>
      <xdr:col>0</xdr:col>
      <xdr:colOff>0</xdr:colOff>
      <xdr:row>73</xdr:row>
      <xdr:rowOff>137160</xdr:rowOff>
    </xdr:from>
    <xdr:to>
      <xdr:col>3</xdr:col>
      <xdr:colOff>7620</xdr:colOff>
      <xdr:row>85</xdr:row>
      <xdr:rowOff>91440</xdr:rowOff>
    </xdr:to>
    <xdr:graphicFrame macro="">
      <xdr:nvGraphicFramePr>
        <xdr:cNvPr id="8" name="Chart 7"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twoCellAnchor>
  <xdr:twoCellAnchor>
    <xdr:from>
      <xdr:col>6</xdr:col>
      <xdr:colOff>304800</xdr:colOff>
      <xdr:row>61</xdr:row>
      <xdr:rowOff>57150</xdr:rowOff>
    </xdr:from>
    <xdr:to>
      <xdr:col>9</xdr:col>
      <xdr:colOff>68580</xdr:colOff>
      <xdr:row>73</xdr:row>
      <xdr:rowOff>106680</xdr:rowOff>
    </xdr:to>
    <xdr:graphicFrame macro="">
      <xdr:nvGraphicFramePr>
        <xdr:cNvPr id="9" name="Chart 8"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fLocksWithSheet="0"/>
  </xdr:twoCellAnchor>
  <xdr:twoCellAnchor>
    <xdr:from>
      <xdr:col>0</xdr:col>
      <xdr:colOff>0</xdr:colOff>
      <xdr:row>86</xdr:row>
      <xdr:rowOff>7620</xdr:rowOff>
    </xdr:from>
    <xdr:to>
      <xdr:col>3</xdr:col>
      <xdr:colOff>7620</xdr:colOff>
      <xdr:row>97</xdr:row>
      <xdr:rowOff>106680</xdr:rowOff>
    </xdr:to>
    <xdr:graphicFrame macro="">
      <xdr:nvGraphicFramePr>
        <xdr:cNvPr id="11" name="Chart 10" title="Chart"/>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fLocksWithSheet="0"/>
  </xdr:twoCellAnchor>
  <xdr:twoCellAnchor>
    <xdr:from>
      <xdr:col>6</xdr:col>
      <xdr:colOff>304800</xdr:colOff>
      <xdr:row>73</xdr:row>
      <xdr:rowOff>144780</xdr:rowOff>
    </xdr:from>
    <xdr:to>
      <xdr:col>9</xdr:col>
      <xdr:colOff>53340</xdr:colOff>
      <xdr:row>85</xdr:row>
      <xdr:rowOff>160020</xdr:rowOff>
    </xdr:to>
    <xdr:graphicFrame macro="">
      <xdr:nvGraphicFramePr>
        <xdr:cNvPr id="13" name="Chart 12" title="Chart"/>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fLocksWithSheet="0"/>
  </xdr:twoCellAnchor>
  <xdr:twoCellAnchor>
    <xdr:from>
      <xdr:col>6</xdr:col>
      <xdr:colOff>274320</xdr:colOff>
      <xdr:row>86</xdr:row>
      <xdr:rowOff>15240</xdr:rowOff>
    </xdr:from>
    <xdr:to>
      <xdr:col>9</xdr:col>
      <xdr:colOff>53340</xdr:colOff>
      <xdr:row>97</xdr:row>
      <xdr:rowOff>76200</xdr:rowOff>
    </xdr:to>
    <xdr:graphicFrame macro="">
      <xdr:nvGraphicFramePr>
        <xdr:cNvPr id="14" name="Chart 13" title="Chart"/>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fLocksWithSheet="0"/>
  </xdr:twoCellAnchor>
  <xdr:twoCellAnchor>
    <xdr:from>
      <xdr:col>8</xdr:col>
      <xdr:colOff>83820</xdr:colOff>
      <xdr:row>98</xdr:row>
      <xdr:rowOff>22860</xdr:rowOff>
    </xdr:from>
    <xdr:to>
      <xdr:col>11</xdr:col>
      <xdr:colOff>464820</xdr:colOff>
      <xdr:row>110</xdr:row>
      <xdr:rowOff>89535</xdr:rowOff>
    </xdr:to>
    <xdr:graphicFrame macro="">
      <xdr:nvGraphicFramePr>
        <xdr:cNvPr id="16" name="Chart 15" title="Chart"/>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fLocksWithSheet="0"/>
  </xdr:twoCellAnchor>
  <xdr:twoCellAnchor>
    <xdr:from>
      <xdr:col>8</xdr:col>
      <xdr:colOff>87630</xdr:colOff>
      <xdr:row>123</xdr:row>
      <xdr:rowOff>123825</xdr:rowOff>
    </xdr:from>
    <xdr:to>
      <xdr:col>11</xdr:col>
      <xdr:colOff>506730</xdr:colOff>
      <xdr:row>137</xdr:row>
      <xdr:rowOff>108585</xdr:rowOff>
    </xdr:to>
    <xdr:graphicFrame macro="">
      <xdr:nvGraphicFramePr>
        <xdr:cNvPr id="17" name="Chart 16" title="Chart"/>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fLocksWithSheet="0"/>
  </xdr:twoCellAnchor>
  <xdr:twoCellAnchor>
    <xdr:from>
      <xdr:col>8</xdr:col>
      <xdr:colOff>53340</xdr:colOff>
      <xdr:row>111</xdr:row>
      <xdr:rowOff>15240</xdr:rowOff>
    </xdr:from>
    <xdr:to>
      <xdr:col>11</xdr:col>
      <xdr:colOff>449580</xdr:colOff>
      <xdr:row>122</xdr:row>
      <xdr:rowOff>129540</xdr:rowOff>
    </xdr:to>
    <xdr:graphicFrame macro="">
      <xdr:nvGraphicFramePr>
        <xdr:cNvPr id="18" name="Chart 17" title="Chart"/>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fLocksWithSheet="0"/>
  </xdr:twoCellAnchor>
  <xdr:twoCellAnchor>
    <xdr:from>
      <xdr:col>0</xdr:col>
      <xdr:colOff>0</xdr:colOff>
      <xdr:row>146</xdr:row>
      <xdr:rowOff>104775</xdr:rowOff>
    </xdr:from>
    <xdr:to>
      <xdr:col>3</xdr:col>
      <xdr:colOff>409575</xdr:colOff>
      <xdr:row>160</xdr:row>
      <xdr:rowOff>133350</xdr:rowOff>
    </xdr:to>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xdr:col>
      <xdr:colOff>461010</xdr:colOff>
      <xdr:row>146</xdr:row>
      <xdr:rowOff>104775</xdr:rowOff>
    </xdr:from>
    <xdr:to>
      <xdr:col>6</xdr:col>
      <xdr:colOff>822960</xdr:colOff>
      <xdr:row>160</xdr:row>
      <xdr:rowOff>125730</xdr:rowOff>
    </xdr:to>
    <xdr:graphicFrame macro="">
      <xdr:nvGraphicFramePr>
        <xdr:cNvPr id="26"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6</xdr:col>
      <xdr:colOff>904875</xdr:colOff>
      <xdr:row>146</xdr:row>
      <xdr:rowOff>81915</xdr:rowOff>
    </xdr:from>
    <xdr:to>
      <xdr:col>9</xdr:col>
      <xdr:colOff>1095375</xdr:colOff>
      <xdr:row>160</xdr:row>
      <xdr:rowOff>89535</xdr:rowOff>
    </xdr:to>
    <xdr:graphicFrame macro="">
      <xdr:nvGraphicFramePr>
        <xdr:cNvPr id="27" name="Chart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0</xdr:col>
      <xdr:colOff>0</xdr:colOff>
      <xdr:row>160</xdr:row>
      <xdr:rowOff>148590</xdr:rowOff>
    </xdr:from>
    <xdr:to>
      <xdr:col>3</xdr:col>
      <xdr:colOff>400050</xdr:colOff>
      <xdr:row>175</xdr:row>
      <xdr:rowOff>95250</xdr:rowOff>
    </xdr:to>
    <xdr:graphicFrame macro="">
      <xdr:nvGraphicFramePr>
        <xdr:cNvPr id="28"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3</xdr:col>
      <xdr:colOff>485775</xdr:colOff>
      <xdr:row>161</xdr:row>
      <xdr:rowOff>7620</xdr:rowOff>
    </xdr:from>
    <xdr:to>
      <xdr:col>6</xdr:col>
      <xdr:colOff>805815</xdr:colOff>
      <xdr:row>175</xdr:row>
      <xdr:rowOff>85725</xdr:rowOff>
    </xdr:to>
    <xdr:graphicFrame macro="">
      <xdr:nvGraphicFramePr>
        <xdr:cNvPr id="29" name="Chart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6</xdr:col>
      <xdr:colOff>904875</xdr:colOff>
      <xdr:row>160</xdr:row>
      <xdr:rowOff>131445</xdr:rowOff>
    </xdr:from>
    <xdr:to>
      <xdr:col>9</xdr:col>
      <xdr:colOff>1080135</xdr:colOff>
      <xdr:row>175</xdr:row>
      <xdr:rowOff>66675</xdr:rowOff>
    </xdr:to>
    <xdr:graphicFrame macro="">
      <xdr:nvGraphicFramePr>
        <xdr:cNvPr id="30" name="Chart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0</xdr:col>
      <xdr:colOff>9525</xdr:colOff>
      <xdr:row>182</xdr:row>
      <xdr:rowOff>142875</xdr:rowOff>
    </xdr:from>
    <xdr:to>
      <xdr:col>3</xdr:col>
      <xdr:colOff>1005840</xdr:colOff>
      <xdr:row>199</xdr:row>
      <xdr:rowOff>36195</xdr:rowOff>
    </xdr:to>
    <xdr:graphicFrame macro="">
      <xdr:nvGraphicFramePr>
        <xdr:cNvPr id="43" name="Chart 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4</xdr:col>
      <xdr:colOff>9525</xdr:colOff>
      <xdr:row>182</xdr:row>
      <xdr:rowOff>123825</xdr:rowOff>
    </xdr:from>
    <xdr:to>
      <xdr:col>7</xdr:col>
      <xdr:colOff>946785</xdr:colOff>
      <xdr:row>199</xdr:row>
      <xdr:rowOff>17145</xdr:rowOff>
    </xdr:to>
    <xdr:graphicFrame macro="">
      <xdr:nvGraphicFramePr>
        <xdr:cNvPr id="44" name="Chart 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0.35526</cdr:x>
      <cdr:y>0.24695</cdr:y>
    </cdr:from>
    <cdr:to>
      <cdr:x>0.46711</cdr:x>
      <cdr:y>0.3872</cdr:y>
    </cdr:to>
    <cdr:sp macro="" textlink="">
      <cdr:nvSpPr>
        <cdr:cNvPr id="6" name="TextBox 5"/>
        <cdr:cNvSpPr txBox="1"/>
      </cdr:nvSpPr>
      <cdr:spPr>
        <a:xfrm xmlns:a="http://schemas.openxmlformats.org/drawingml/2006/main">
          <a:off x="2057400" y="771525"/>
          <a:ext cx="647700" cy="4381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845820</xdr:colOff>
      <xdr:row>36</xdr:row>
      <xdr:rowOff>99060</xdr:rowOff>
    </xdr:to>
    <xdr:sp macro="" textlink="">
      <xdr:nvSpPr>
        <xdr:cNvPr id="2108" name="Rectangle 60"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845820</xdr:colOff>
      <xdr:row>36</xdr:row>
      <xdr:rowOff>99060</xdr:rowOff>
    </xdr:to>
    <xdr:sp macro="" textlink="">
      <xdr:nvSpPr>
        <xdr:cNvPr id="2" name="AutoShape 60"/>
        <xdr:cNvSpPr>
          <a:spLocks noChangeArrowheads="1"/>
        </xdr:cNvSpPr>
      </xdr:nvSpPr>
      <xdr:spPr bwMode="auto">
        <a:xfrm>
          <a:off x="0" y="0"/>
          <a:ext cx="7620000" cy="789432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1028700</xdr:colOff>
      <xdr:row>36</xdr:row>
      <xdr:rowOff>28575</xdr:rowOff>
    </xdr:to>
    <xdr:sp macro="" textlink="">
      <xdr:nvSpPr>
        <xdr:cNvPr id="3" name="AutoShape 60"/>
        <xdr:cNvSpPr>
          <a:spLocks noChangeArrowheads="1"/>
        </xdr:cNvSpPr>
      </xdr:nvSpPr>
      <xdr:spPr bwMode="auto">
        <a:xfrm>
          <a:off x="0" y="0"/>
          <a:ext cx="7620000" cy="789622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388620</xdr:colOff>
      <xdr:row>39</xdr:row>
      <xdr:rowOff>15240</xdr:rowOff>
    </xdr:to>
    <xdr:sp macro="" textlink="">
      <xdr:nvSpPr>
        <xdr:cNvPr id="3093" name="Rectangle 21"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388620</xdr:colOff>
      <xdr:row>39</xdr:row>
      <xdr:rowOff>15240</xdr:rowOff>
    </xdr:to>
    <xdr:sp macro="" textlink="">
      <xdr:nvSpPr>
        <xdr:cNvPr id="2" name="AutoShape 21"/>
        <xdr:cNvSpPr>
          <a:spLocks noChangeArrowheads="1"/>
        </xdr:cNvSpPr>
      </xdr:nvSpPr>
      <xdr:spPr bwMode="auto">
        <a:xfrm>
          <a:off x="0" y="0"/>
          <a:ext cx="7620000" cy="73914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600075</xdr:colOff>
      <xdr:row>39</xdr:row>
      <xdr:rowOff>0</xdr:rowOff>
    </xdr:to>
    <xdr:sp macro="" textlink="">
      <xdr:nvSpPr>
        <xdr:cNvPr id="3" name="AutoShape 21"/>
        <xdr:cNvSpPr>
          <a:spLocks noChangeArrowheads="1"/>
        </xdr:cNvSpPr>
      </xdr:nvSpPr>
      <xdr:spPr bwMode="auto">
        <a:xfrm>
          <a:off x="0" y="0"/>
          <a:ext cx="7620000" cy="739140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586740</xdr:colOff>
      <xdr:row>38</xdr:row>
      <xdr:rowOff>91440</xdr:rowOff>
    </xdr:to>
    <xdr:sp macro="" textlink="">
      <xdr:nvSpPr>
        <xdr:cNvPr id="4117" name="Rectangle 21"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586740</xdr:colOff>
      <xdr:row>38</xdr:row>
      <xdr:rowOff>99060</xdr:rowOff>
    </xdr:to>
    <xdr:sp macro="" textlink="">
      <xdr:nvSpPr>
        <xdr:cNvPr id="2" name="AutoShape 21"/>
        <xdr:cNvSpPr>
          <a:spLocks noChangeArrowheads="1"/>
        </xdr:cNvSpPr>
      </xdr:nvSpPr>
      <xdr:spPr bwMode="auto">
        <a:xfrm>
          <a:off x="0" y="0"/>
          <a:ext cx="7620000" cy="76428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781050</xdr:colOff>
      <xdr:row>37</xdr:row>
      <xdr:rowOff>114300</xdr:rowOff>
    </xdr:to>
    <xdr:sp macro="" textlink="">
      <xdr:nvSpPr>
        <xdr:cNvPr id="3" name="AutoShape 21"/>
        <xdr:cNvSpPr>
          <a:spLocks noChangeArrowheads="1"/>
        </xdr:cNvSpPr>
      </xdr:nvSpPr>
      <xdr:spPr bwMode="auto">
        <a:xfrm>
          <a:off x="0" y="0"/>
          <a:ext cx="7620000" cy="763905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571500</xdr:colOff>
      <xdr:row>39</xdr:row>
      <xdr:rowOff>30480</xdr:rowOff>
    </xdr:to>
    <xdr:sp macro="" textlink="">
      <xdr:nvSpPr>
        <xdr:cNvPr id="5131" name="Rectangle 11"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571500</xdr:colOff>
      <xdr:row>39</xdr:row>
      <xdr:rowOff>30480</xdr:rowOff>
    </xdr:to>
    <xdr:sp macro="" textlink="">
      <xdr:nvSpPr>
        <xdr:cNvPr id="2" name="AutoShape 11"/>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190500</xdr:colOff>
      <xdr:row>39</xdr:row>
      <xdr:rowOff>38100</xdr:rowOff>
    </xdr:to>
    <xdr:sp macro="" textlink="">
      <xdr:nvSpPr>
        <xdr:cNvPr id="3" name="AutoShape 11"/>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60960</xdr:colOff>
      <xdr:row>40</xdr:row>
      <xdr:rowOff>45720</xdr:rowOff>
    </xdr:to>
    <xdr:sp macro="" textlink="">
      <xdr:nvSpPr>
        <xdr:cNvPr id="6158" name="Rectangle 14"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60960</xdr:colOff>
      <xdr:row>40</xdr:row>
      <xdr:rowOff>45720</xdr:rowOff>
    </xdr:to>
    <xdr:sp macro="" textlink="">
      <xdr:nvSpPr>
        <xdr:cNvPr id="2" name="AutoShape 14"/>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276225</xdr:colOff>
      <xdr:row>40</xdr:row>
      <xdr:rowOff>104775</xdr:rowOff>
    </xdr:to>
    <xdr:sp macro="" textlink="">
      <xdr:nvSpPr>
        <xdr:cNvPr id="3" name="AutoShape 14"/>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906780</xdr:colOff>
      <xdr:row>39</xdr:row>
      <xdr:rowOff>114300</xdr:rowOff>
    </xdr:to>
    <xdr:sp macro="" textlink="">
      <xdr:nvSpPr>
        <xdr:cNvPr id="7180" name="Rectangle 12"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906780</xdr:colOff>
      <xdr:row>39</xdr:row>
      <xdr:rowOff>114300</xdr:rowOff>
    </xdr:to>
    <xdr:sp macro="" textlink="">
      <xdr:nvSpPr>
        <xdr:cNvPr id="2" name="AutoShape 12"/>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133350</xdr:colOff>
      <xdr:row>39</xdr:row>
      <xdr:rowOff>133350</xdr:rowOff>
    </xdr:to>
    <xdr:sp macro="" textlink="">
      <xdr:nvSpPr>
        <xdr:cNvPr id="3" name="AutoShape 12"/>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rg3\Downloads\Mason_Jar_Analysis%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User Interface"/>
      <sheetName val="Graphs"/>
      <sheetName val="Material"/>
      <sheetName val="Transportation"/>
      <sheetName val="Disposal"/>
      <sheetName val="Grid Mix C02 Emissions"/>
      <sheetName val="Grid Mix Data"/>
      <sheetName val="Production"/>
      <sheetName val="Transport_Raw"/>
      <sheetName val="Old General"/>
    </sheetNames>
    <sheetDataSet>
      <sheetData sheetId="0"/>
      <sheetData sheetId="1">
        <row r="11">
          <cell r="D11">
            <v>0</v>
          </cell>
        </row>
      </sheetData>
      <sheetData sheetId="2">
        <row r="3">
          <cell r="B3">
            <v>0.26176463033955166</v>
          </cell>
          <cell r="C3">
            <v>0.27316694022439475</v>
          </cell>
          <cell r="D3">
            <v>1.8059716601892182</v>
          </cell>
          <cell r="G3">
            <v>5.7164239926443417E-3</v>
          </cell>
          <cell r="H3">
            <v>3.4952930646738711E-2</v>
          </cell>
          <cell r="I3">
            <v>0.50856641700553074</v>
          </cell>
        </row>
        <row r="4">
          <cell r="B4">
            <v>0.26176463033955166</v>
          </cell>
          <cell r="C4">
            <v>0.27316694022439475</v>
          </cell>
          <cell r="D4">
            <v>0.90298583009460909</v>
          </cell>
          <cell r="G4">
            <v>5.7164239926443417E-3</v>
          </cell>
          <cell r="H4">
            <v>3.4952930646738711E-2</v>
          </cell>
          <cell r="I4">
            <v>0.25428320850276537</v>
          </cell>
        </row>
        <row r="5">
          <cell r="B5">
            <v>0.26176463033955166</v>
          </cell>
          <cell r="C5">
            <v>0.27316694022439475</v>
          </cell>
          <cell r="D5">
            <v>0.60199055339640606</v>
          </cell>
          <cell r="G5">
            <v>5.7164239926443417E-3</v>
          </cell>
          <cell r="H5">
            <v>3.4952930646738711E-2</v>
          </cell>
          <cell r="I5">
            <v>0.16952213900184357</v>
          </cell>
        </row>
        <row r="6">
          <cell r="B6">
            <v>0.26176463033955166</v>
          </cell>
          <cell r="C6">
            <v>0.27316694022439475</v>
          </cell>
          <cell r="D6">
            <v>0.45149291504730454</v>
          </cell>
          <cell r="G6">
            <v>5.7164239926443417E-3</v>
          </cell>
          <cell r="H6">
            <v>3.4952930646738711E-2</v>
          </cell>
          <cell r="I6">
            <v>0.12714160425138268</v>
          </cell>
        </row>
        <row r="7">
          <cell r="B7">
            <v>0.26176463033955166</v>
          </cell>
          <cell r="C7">
            <v>0.27316694022439475</v>
          </cell>
          <cell r="D7">
            <v>0.36119433203784362</v>
          </cell>
          <cell r="G7">
            <v>5.7164239926443417E-3</v>
          </cell>
          <cell r="H7">
            <v>3.4952930646738711E-2</v>
          </cell>
          <cell r="I7">
            <v>0.10171328340110615</v>
          </cell>
        </row>
        <row r="8">
          <cell r="B8">
            <v>0.26176463033955166</v>
          </cell>
          <cell r="C8">
            <v>0.27316694022439475</v>
          </cell>
          <cell r="D8">
            <v>0.30099527669820303</v>
          </cell>
          <cell r="G8">
            <v>5.7164239926443417E-3</v>
          </cell>
          <cell r="H8">
            <v>3.4952930646738711E-2</v>
          </cell>
          <cell r="I8">
            <v>8.4761069500921785E-2</v>
          </cell>
        </row>
        <row r="9">
          <cell r="B9">
            <v>0.26176463033955166</v>
          </cell>
          <cell r="C9">
            <v>0.27316694022439475</v>
          </cell>
          <cell r="D9">
            <v>0.25799595145560261</v>
          </cell>
          <cell r="G9">
            <v>5.7164239926443417E-3</v>
          </cell>
          <cell r="H9">
            <v>3.4952930646738711E-2</v>
          </cell>
          <cell r="I9">
            <v>7.2652345286504397E-2</v>
          </cell>
        </row>
        <row r="10">
          <cell r="B10">
            <v>0.26176463033955166</v>
          </cell>
          <cell r="C10">
            <v>0.27316694022439475</v>
          </cell>
          <cell r="D10">
            <v>0.22574645752365227</v>
          </cell>
          <cell r="G10">
            <v>5.7164239926443417E-3</v>
          </cell>
          <cell r="H10">
            <v>3.4952930646738711E-2</v>
          </cell>
          <cell r="I10">
            <v>6.3570802125691342E-2</v>
          </cell>
        </row>
        <row r="11">
          <cell r="B11">
            <v>0.26176463033955166</v>
          </cell>
          <cell r="C11">
            <v>0.27316694022439475</v>
          </cell>
          <cell r="D11">
            <v>0.20066351779880201</v>
          </cell>
          <cell r="G11">
            <v>5.7164239926443417E-3</v>
          </cell>
          <cell r="H11">
            <v>3.4952930646738711E-2</v>
          </cell>
          <cell r="I11">
            <v>5.6507379667281192E-2</v>
          </cell>
        </row>
        <row r="12">
          <cell r="B12">
            <v>0.26176463033955166</v>
          </cell>
          <cell r="C12">
            <v>0.27316694022439475</v>
          </cell>
          <cell r="D12">
            <v>0.18059716601892181</v>
          </cell>
          <cell r="G12">
            <v>5.7164239926443417E-3</v>
          </cell>
          <cell r="H12">
            <v>3.4952930646738711E-2</v>
          </cell>
          <cell r="I12">
            <v>5.0856641700553075E-2</v>
          </cell>
        </row>
        <row r="13">
          <cell r="B13">
            <v>0.26176463033955166</v>
          </cell>
          <cell r="C13">
            <v>0.27316694022439475</v>
          </cell>
          <cell r="D13">
            <v>0.16417924183538346</v>
          </cell>
          <cell r="G13">
            <v>5.7164239926443417E-3</v>
          </cell>
          <cell r="H13">
            <v>3.4952930646738711E-2</v>
          </cell>
          <cell r="I13">
            <v>4.6233310636866427E-2</v>
          </cell>
        </row>
        <row r="14">
          <cell r="B14">
            <v>0.26176463033955166</v>
          </cell>
          <cell r="C14">
            <v>0.27316694022439475</v>
          </cell>
          <cell r="D14">
            <v>0.15049763834910151</v>
          </cell>
          <cell r="G14">
            <v>5.7164239926443417E-3</v>
          </cell>
          <cell r="H14">
            <v>3.4952930646738711E-2</v>
          </cell>
          <cell r="I14">
            <v>4.2380534750460892E-2</v>
          </cell>
        </row>
        <row r="15">
          <cell r="B15">
            <v>0.26176463033955166</v>
          </cell>
          <cell r="C15">
            <v>0.27316694022439475</v>
          </cell>
          <cell r="D15">
            <v>0.13892089693763215</v>
          </cell>
          <cell r="G15">
            <v>5.7164239926443417E-3</v>
          </cell>
          <cell r="H15">
            <v>3.4952930646738711E-2</v>
          </cell>
          <cell r="I15">
            <v>3.9120493615810055E-2</v>
          </cell>
        </row>
        <row r="16">
          <cell r="B16">
            <v>0.26176463033955166</v>
          </cell>
          <cell r="C16">
            <v>0.27316694022439475</v>
          </cell>
          <cell r="D16">
            <v>0.12899797572780131</v>
          </cell>
          <cell r="G16">
            <v>5.7164239926443417E-3</v>
          </cell>
          <cell r="H16">
            <v>3.4952930646738711E-2</v>
          </cell>
          <cell r="I16">
            <v>3.6326172643252198E-2</v>
          </cell>
        </row>
        <row r="17">
          <cell r="B17">
            <v>0.26176463033955166</v>
          </cell>
          <cell r="C17">
            <v>0.27316694022439475</v>
          </cell>
          <cell r="D17">
            <v>0.12039811067928122</v>
          </cell>
          <cell r="G17">
            <v>5.7164239926443417E-3</v>
          </cell>
          <cell r="H17">
            <v>3.4952930646738711E-2</v>
          </cell>
          <cell r="I17">
            <v>3.3904427800368717E-2</v>
          </cell>
        </row>
        <row r="18">
          <cell r="B18">
            <v>0.26176463033955166</v>
          </cell>
          <cell r="C18">
            <v>0.27316694022439475</v>
          </cell>
          <cell r="D18">
            <v>0.11287322876182614</v>
          </cell>
          <cell r="G18">
            <v>5.7164239926443417E-3</v>
          </cell>
          <cell r="H18">
            <v>3.4952930646738711E-2</v>
          </cell>
          <cell r="I18">
            <v>3.1785401062845671E-2</v>
          </cell>
        </row>
        <row r="19">
          <cell r="B19">
            <v>0.26176463033955166</v>
          </cell>
          <cell r="C19">
            <v>0.27316694022439475</v>
          </cell>
          <cell r="D19">
            <v>0.10623362706995401</v>
          </cell>
          <cell r="G19">
            <v>5.7164239926443417E-3</v>
          </cell>
          <cell r="H19">
            <v>3.4952930646738711E-2</v>
          </cell>
          <cell r="I19">
            <v>2.9915671588560632E-2</v>
          </cell>
        </row>
        <row r="20">
          <cell r="B20">
            <v>0.26176463033955166</v>
          </cell>
          <cell r="C20">
            <v>0.27316694022439475</v>
          </cell>
          <cell r="D20">
            <v>0.10033175889940101</v>
          </cell>
          <cell r="G20">
            <v>5.7164239926443417E-3</v>
          </cell>
          <cell r="H20">
            <v>3.4952930646738711E-2</v>
          </cell>
          <cell r="I20">
            <v>2.8253689833640596E-2</v>
          </cell>
        </row>
        <row r="21">
          <cell r="B21">
            <v>0.26176463033955166</v>
          </cell>
          <cell r="C21">
            <v>0.27316694022439475</v>
          </cell>
          <cell r="D21">
            <v>9.5051140009958845E-2</v>
          </cell>
          <cell r="G21">
            <v>5.7164239926443417E-3</v>
          </cell>
          <cell r="H21">
            <v>3.4952930646738711E-2</v>
          </cell>
          <cell r="I21">
            <v>2.6766653526606881E-2</v>
          </cell>
        </row>
        <row r="22">
          <cell r="B22">
            <v>0.26176463033955166</v>
          </cell>
          <cell r="C22">
            <v>0.27316694022439475</v>
          </cell>
          <cell r="D22">
            <v>9.0298583009460906E-2</v>
          </cell>
          <cell r="G22">
            <v>5.7164239926443417E-3</v>
          </cell>
          <cell r="H22">
            <v>3.4952930646738711E-2</v>
          </cell>
          <cell r="I22">
            <v>2.5428320850276537E-2</v>
          </cell>
        </row>
        <row r="23">
          <cell r="B23">
            <v>0.26176463033955166</v>
          </cell>
          <cell r="C23">
            <v>0.27316694022439475</v>
          </cell>
          <cell r="D23">
            <v>8.5998650485200862E-2</v>
          </cell>
          <cell r="G23">
            <v>5.7164239926443417E-3</v>
          </cell>
          <cell r="H23">
            <v>3.4952930646738711E-2</v>
          </cell>
          <cell r="I23">
            <v>2.4217448428834797E-2</v>
          </cell>
        </row>
        <row r="24">
          <cell r="B24">
            <v>0.26176463033955166</v>
          </cell>
          <cell r="C24">
            <v>0.27316694022439475</v>
          </cell>
          <cell r="D24">
            <v>8.208962091769173E-2</v>
          </cell>
          <cell r="G24">
            <v>5.7164239926443417E-3</v>
          </cell>
          <cell r="H24">
            <v>3.4952930646738711E-2</v>
          </cell>
          <cell r="I24">
            <v>2.3116655318433214E-2</v>
          </cell>
        </row>
        <row r="25">
          <cell r="B25">
            <v>0.26176463033955166</v>
          </cell>
          <cell r="C25">
            <v>0.27316694022439475</v>
          </cell>
          <cell r="D25">
            <v>7.8520506964748618E-2</v>
          </cell>
          <cell r="G25">
            <v>5.7164239926443417E-3</v>
          </cell>
          <cell r="H25">
            <v>3.4952930646738711E-2</v>
          </cell>
          <cell r="I25">
            <v>2.2111583348066555E-2</v>
          </cell>
        </row>
        <row r="26">
          <cell r="B26">
            <v>0.26176463033955166</v>
          </cell>
          <cell r="C26">
            <v>0.27316694022439475</v>
          </cell>
          <cell r="D26">
            <v>7.5248819174550757E-2</v>
          </cell>
          <cell r="G26">
            <v>5.7164239926443417E-3</v>
          </cell>
          <cell r="H26">
            <v>3.4952930646738711E-2</v>
          </cell>
          <cell r="I26">
            <v>2.1190267375230446E-2</v>
          </cell>
        </row>
        <row r="27">
          <cell r="B27">
            <v>0.26176463033955166</v>
          </cell>
          <cell r="C27">
            <v>0.27316694022439475</v>
          </cell>
          <cell r="D27">
            <v>7.2238866407568728E-2</v>
          </cell>
          <cell r="G27">
            <v>5.7164239926443417E-3</v>
          </cell>
          <cell r="H27">
            <v>3.4952930646738711E-2</v>
          </cell>
          <cell r="I27">
            <v>2.0342656680221231E-2</v>
          </cell>
        </row>
        <row r="52">
          <cell r="A52" t="str">
            <v>Mason Jar</v>
          </cell>
          <cell r="B52" t="str">
            <v>Paper Cup</v>
          </cell>
          <cell r="C52" t="str">
            <v>Plastic Cup</v>
          </cell>
          <cell r="G52" t="str">
            <v>Mason Jar</v>
          </cell>
          <cell r="H52" t="str">
            <v>Paper Cup</v>
          </cell>
          <cell r="I52" t="str">
            <v>Plastic Cup</v>
          </cell>
        </row>
        <row r="53">
          <cell r="A53">
            <v>1.4945051307883332</v>
          </cell>
          <cell r="B53">
            <v>0.25017776990872248</v>
          </cell>
          <cell r="C53">
            <v>0.26018290259060001</v>
          </cell>
          <cell r="G53">
            <v>0.38840875000000002</v>
          </cell>
          <cell r="H53">
            <v>2.7511117440000002E-3</v>
          </cell>
          <cell r="I53">
            <v>3.1479239999999999E-2</v>
          </cell>
        </row>
        <row r="56">
          <cell r="A56" t="str">
            <v>Mason Jar</v>
          </cell>
          <cell r="B56" t="str">
            <v>Paper Cup</v>
          </cell>
          <cell r="C56" t="str">
            <v>Plastic Cup</v>
          </cell>
          <cell r="G56" t="str">
            <v>Mason Jar</v>
          </cell>
          <cell r="H56" t="str">
            <v>Paper Cup</v>
          </cell>
          <cell r="I56" t="str">
            <v>Plastic Cup</v>
          </cell>
        </row>
        <row r="57">
          <cell r="A57">
            <v>0.30473043513139225</v>
          </cell>
          <cell r="B57">
            <v>3.6817499497549025E-3</v>
          </cell>
          <cell r="C57">
            <v>7.2567825096618369E-3</v>
          </cell>
          <cell r="G57">
            <v>8.1994412310958165E-2</v>
          </cell>
          <cell r="H57">
            <v>9.9065563725490185E-4</v>
          </cell>
          <cell r="I57">
            <v>1.9525966183574881E-3</v>
          </cell>
        </row>
        <row r="60">
          <cell r="A60" t="str">
            <v>Mason Jar</v>
          </cell>
          <cell r="B60" t="str">
            <v>Paper Cup</v>
          </cell>
          <cell r="C60" t="str">
            <v>Plastic Cup</v>
          </cell>
          <cell r="G60" t="str">
            <v>Mason Jar</v>
          </cell>
          <cell r="H60" t="str">
            <v>Paper Cup</v>
          </cell>
          <cell r="I60" t="str">
            <v>Plastic Cup</v>
          </cell>
        </row>
        <row r="61">
          <cell r="A61">
            <v>6.7360942694927985E-3</v>
          </cell>
          <cell r="B61">
            <v>7.9051104810742585E-3</v>
          </cell>
          <cell r="C61">
            <v>5.727255124132905E-3</v>
          </cell>
          <cell r="G61">
            <v>3.816325469457256E-2</v>
          </cell>
          <cell r="H61">
            <v>1.9746566113894395E-3</v>
          </cell>
          <cell r="I61">
            <v>1.5210940283812207E-3</v>
          </cell>
        </row>
        <row r="100">
          <cell r="B100" t="str">
            <v>Energy (MJ/Unit)</v>
          </cell>
        </row>
        <row r="101">
          <cell r="A101" t="str">
            <v>Jar</v>
          </cell>
          <cell r="B101">
            <v>3.1537000000000002</v>
          </cell>
          <cell r="G101" t="str">
            <v>Jar</v>
          </cell>
          <cell r="H101">
            <v>0.22936000000000001</v>
          </cell>
        </row>
        <row r="102">
          <cell r="A102" t="str">
            <v>SS Ring</v>
          </cell>
          <cell r="B102">
            <v>0.52730999999999995</v>
          </cell>
          <cell r="G102" t="str">
            <v>SS Ring</v>
          </cell>
          <cell r="H102">
            <v>5.7194999999999996E-2</v>
          </cell>
        </row>
        <row r="103">
          <cell r="A103" t="str">
            <v>Steel lid</v>
          </cell>
          <cell r="B103">
            <v>0.51029999999999998</v>
          </cell>
          <cell r="G103" t="str">
            <v>Steel lid</v>
          </cell>
          <cell r="H103">
            <v>5.5349999999999996E-2</v>
          </cell>
        </row>
        <row r="104">
          <cell r="A104" t="str">
            <v>Rubber Seal</v>
          </cell>
          <cell r="B104">
            <v>4.5499999999999999E-2</v>
          </cell>
          <cell r="G104" t="str">
            <v>Rubber Seal</v>
          </cell>
          <cell r="H104">
            <v>1.33E-3</v>
          </cell>
        </row>
        <row r="109">
          <cell r="A109" t="str">
            <v>Paper</v>
          </cell>
          <cell r="B109">
            <v>0.3358894</v>
          </cell>
          <cell r="G109" t="str">
            <v>Paper</v>
          </cell>
          <cell r="H109">
            <v>1.6886100000000001E-2</v>
          </cell>
        </row>
        <row r="110">
          <cell r="A110" t="str">
            <v>Glue</v>
          </cell>
          <cell r="B110">
            <v>1.5725850000000003E-2</v>
          </cell>
          <cell r="G110" t="str">
            <v>Glue</v>
          </cell>
          <cell r="H110">
            <v>3.3150000000000003E-4</v>
          </cell>
        </row>
        <row r="111">
          <cell r="A111" t="str">
            <v>Lid</v>
          </cell>
          <cell r="B111">
            <v>0.32740999999999998</v>
          </cell>
          <cell r="G111" t="str">
            <v>Lid</v>
          </cell>
          <cell r="H111">
            <v>2.2098E-2</v>
          </cell>
        </row>
        <row r="112">
          <cell r="A112" t="str">
            <v>Sleeve</v>
          </cell>
          <cell r="B112">
            <v>0.14745239999999998</v>
          </cell>
          <cell r="G112" t="str">
            <v>Sleeve</v>
          </cell>
          <cell r="H112">
            <v>6.3467999999999997E-3</v>
          </cell>
        </row>
        <row r="113">
          <cell r="A113" t="str">
            <v>Seal</v>
          </cell>
          <cell r="B113">
            <v>2.0400000000000001E-3</v>
          </cell>
          <cell r="G113" t="str">
            <v>Seal</v>
          </cell>
          <cell r="H113">
            <v>5.3550000000000006E-4</v>
          </cell>
        </row>
        <row r="118">
          <cell r="A118" t="str">
            <v xml:space="preserve">Plastic Cup </v>
          </cell>
          <cell r="B118">
            <v>0.75740000000000007</v>
          </cell>
          <cell r="G118" t="str">
            <v xml:space="preserve">Plastic Cup </v>
          </cell>
          <cell r="H118">
            <v>2.52E-2</v>
          </cell>
        </row>
        <row r="119">
          <cell r="A119" t="str">
            <v xml:space="preserve">Plastic Lid </v>
          </cell>
          <cell r="B119">
            <v>0.13525000000000001</v>
          </cell>
          <cell r="G119" t="str">
            <v xml:space="preserve">Plastic Lid </v>
          </cell>
          <cell r="H119">
            <v>4.5000000000000005E-3</v>
          </cell>
        </row>
        <row r="138">
          <cell r="A138" t="str">
            <v>Materials</v>
          </cell>
          <cell r="B138">
            <v>1.4945051307883332</v>
          </cell>
          <cell r="C138">
            <v>0.25017776990872248</v>
          </cell>
          <cell r="D138">
            <v>0.26018290259060001</v>
          </cell>
        </row>
        <row r="139">
          <cell r="A139" t="str">
            <v>Transportation</v>
          </cell>
          <cell r="B139">
            <v>0.30473043513139225</v>
          </cell>
          <cell r="C139">
            <v>3.6817499497549025E-3</v>
          </cell>
          <cell r="D139">
            <v>7.2567825096618369E-3</v>
          </cell>
        </row>
        <row r="140">
          <cell r="A140" t="str">
            <v>Disposal</v>
          </cell>
          <cell r="B140">
            <v>6.7360942694927985E-3</v>
          </cell>
          <cell r="C140">
            <v>7.9051104810742585E-3</v>
          </cell>
          <cell r="D140">
            <v>5.727255124132905E-3</v>
          </cell>
        </row>
        <row r="142">
          <cell r="A142" t="str">
            <v>Materials</v>
          </cell>
          <cell r="B142">
            <v>0.38840875000000002</v>
          </cell>
          <cell r="C142">
            <v>2.7511117440000002E-3</v>
          </cell>
          <cell r="D142">
            <v>3.1479239999999999E-2</v>
          </cell>
        </row>
        <row r="143">
          <cell r="A143" t="str">
            <v>Transportation</v>
          </cell>
          <cell r="B143">
            <v>8.1994412310958165E-2</v>
          </cell>
          <cell r="C143">
            <v>9.9065563725490185E-4</v>
          </cell>
          <cell r="D143">
            <v>1.9525966183574881E-3</v>
          </cell>
        </row>
        <row r="144">
          <cell r="A144" t="str">
            <v>Disposal</v>
          </cell>
          <cell r="B144">
            <v>3.816325469457256E-2</v>
          </cell>
          <cell r="C144">
            <v>1.9746566113894395E-3</v>
          </cell>
          <cell r="D144">
            <v>1.5210940283812207E-3</v>
          </cell>
        </row>
        <row r="176">
          <cell r="B176" t="str">
            <v>Transportation</v>
          </cell>
          <cell r="C176" t="str">
            <v>Disposal</v>
          </cell>
          <cell r="F176" t="str">
            <v>Landfill</v>
          </cell>
          <cell r="G176" t="str">
            <v>Recycle</v>
          </cell>
        </row>
        <row r="177">
          <cell r="A177" t="str">
            <v>Mason Jar</v>
          </cell>
          <cell r="B177">
            <v>4025</v>
          </cell>
          <cell r="C177">
            <v>1250</v>
          </cell>
          <cell r="E177" t="str">
            <v>Mason Jar</v>
          </cell>
          <cell r="F177">
            <v>12.219999999999999</v>
          </cell>
          <cell r="G177">
            <v>17.596799999999998</v>
          </cell>
        </row>
        <row r="178">
          <cell r="A178" t="str">
            <v>Paper Cup</v>
          </cell>
          <cell r="B178">
            <v>1115</v>
          </cell>
          <cell r="C178">
            <v>580</v>
          </cell>
          <cell r="E178" t="str">
            <v>Paper Cup</v>
          </cell>
          <cell r="F178">
            <v>42.84</v>
          </cell>
          <cell r="G178">
            <v>0</v>
          </cell>
        </row>
        <row r="179">
          <cell r="A179" t="str">
            <v>Plastic Cup</v>
          </cell>
          <cell r="B179">
            <v>1115</v>
          </cell>
          <cell r="C179">
            <v>580</v>
          </cell>
          <cell r="E179" t="str">
            <v>Plastic Cup</v>
          </cell>
          <cell r="F179">
            <v>33</v>
          </cell>
          <cell r="G179">
            <v>0</v>
          </cell>
        </row>
      </sheetData>
      <sheetData sheetId="3">
        <row r="4">
          <cell r="B4">
            <v>0.28670000000000001</v>
          </cell>
        </row>
      </sheetData>
      <sheetData sheetId="4">
        <row r="6">
          <cell r="B6">
            <v>478</v>
          </cell>
        </row>
      </sheetData>
      <sheetData sheetId="5">
        <row r="5">
          <cell r="F5">
            <v>42.84</v>
          </cell>
        </row>
      </sheetData>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1"/>
  <sheetViews>
    <sheetView tabSelected="1" workbookViewId="0">
      <selection activeCell="E19" sqref="E19"/>
    </sheetView>
  </sheetViews>
  <sheetFormatPr defaultColWidth="17.28515625" defaultRowHeight="15" customHeight="1"/>
  <cols>
    <col min="1" max="11" width="14.42578125" customWidth="1"/>
  </cols>
  <sheetData>
    <row r="1" spans="1:26" ht="33" customHeight="1" thickTop="1" thickBot="1">
      <c r="A1" s="602" t="s">
        <v>1</v>
      </c>
      <c r="B1" s="603"/>
      <c r="C1" s="603"/>
      <c r="D1" s="603"/>
      <c r="E1" s="603"/>
      <c r="F1" s="603"/>
      <c r="G1" s="603"/>
      <c r="H1" s="604"/>
      <c r="I1" s="1"/>
      <c r="J1" s="1"/>
      <c r="K1" s="1"/>
      <c r="L1" s="1"/>
      <c r="M1" s="1"/>
      <c r="N1" s="1"/>
      <c r="O1" s="1"/>
      <c r="P1" s="1"/>
      <c r="Q1" s="1"/>
      <c r="R1" s="1"/>
      <c r="S1" s="1"/>
      <c r="T1" s="1"/>
      <c r="U1" s="1"/>
      <c r="V1" s="1"/>
      <c r="W1" s="1"/>
      <c r="X1" s="1"/>
      <c r="Y1" s="1"/>
      <c r="Z1" s="1"/>
    </row>
    <row r="2" spans="1:26" ht="15.75" customHeight="1" thickTop="1" thickBot="1">
      <c r="A2" s="342"/>
      <c r="B2" s="342"/>
      <c r="C2" s="342"/>
      <c r="D2" s="342"/>
      <c r="E2" s="342"/>
      <c r="F2" s="342"/>
      <c r="G2" s="342"/>
      <c r="H2" s="342"/>
      <c r="I2" s="1"/>
      <c r="J2" s="1"/>
      <c r="K2" s="1"/>
      <c r="L2" s="1"/>
      <c r="M2" s="1"/>
      <c r="N2" s="1"/>
      <c r="O2" s="1"/>
      <c r="P2" s="1"/>
      <c r="Q2" s="1"/>
      <c r="R2" s="1"/>
      <c r="S2" s="1"/>
      <c r="T2" s="1"/>
      <c r="U2" s="1"/>
      <c r="V2" s="1"/>
      <c r="W2" s="1"/>
      <c r="X2" s="1"/>
      <c r="Y2" s="1"/>
      <c r="Z2" s="1"/>
    </row>
    <row r="3" spans="1:26" ht="15.75" customHeight="1" thickTop="1">
      <c r="A3" s="612" t="s">
        <v>340</v>
      </c>
      <c r="B3" s="605"/>
      <c r="C3" s="605"/>
      <c r="D3" s="605"/>
      <c r="E3" s="605"/>
      <c r="F3" s="605"/>
      <c r="G3" s="605"/>
      <c r="H3" s="610"/>
      <c r="I3" s="5"/>
      <c r="J3" s="1"/>
      <c r="K3" s="1"/>
      <c r="L3" s="1"/>
      <c r="M3" s="1"/>
      <c r="N3" s="1"/>
      <c r="O3" s="1"/>
      <c r="P3" s="1"/>
      <c r="Q3" s="1"/>
      <c r="R3" s="1"/>
      <c r="S3" s="1"/>
      <c r="T3" s="1"/>
      <c r="U3" s="1"/>
      <c r="V3" s="1"/>
      <c r="W3" s="1"/>
      <c r="X3" s="1"/>
      <c r="Y3" s="1"/>
      <c r="Z3" s="1"/>
    </row>
    <row r="4" spans="1:26" ht="15.75" customHeight="1">
      <c r="A4" s="613"/>
      <c r="B4" s="606"/>
      <c r="C4" s="606"/>
      <c r="D4" s="606"/>
      <c r="E4" s="606"/>
      <c r="F4" s="606"/>
      <c r="G4" s="606"/>
      <c r="H4" s="611"/>
      <c r="I4" s="1"/>
      <c r="J4" s="1"/>
      <c r="K4" s="1"/>
      <c r="L4" s="1"/>
      <c r="M4" s="1"/>
      <c r="N4" s="1"/>
      <c r="O4" s="1"/>
      <c r="P4" s="1"/>
      <c r="Q4" s="1"/>
      <c r="R4" s="1"/>
      <c r="S4" s="1"/>
      <c r="T4" s="1"/>
      <c r="U4" s="1"/>
      <c r="V4" s="1"/>
      <c r="W4" s="1"/>
      <c r="X4" s="1"/>
      <c r="Y4" s="1"/>
      <c r="Z4" s="1"/>
    </row>
    <row r="5" spans="1:26" ht="15.75" customHeight="1">
      <c r="A5" s="613"/>
      <c r="B5" s="606"/>
      <c r="C5" s="606"/>
      <c r="D5" s="606"/>
      <c r="E5" s="606"/>
      <c r="F5" s="606"/>
      <c r="G5" s="606"/>
      <c r="H5" s="611"/>
      <c r="I5" s="1"/>
      <c r="J5" s="1"/>
      <c r="K5" s="1"/>
      <c r="L5" s="1"/>
      <c r="M5" s="1"/>
      <c r="N5" s="1"/>
      <c r="O5" s="1"/>
      <c r="P5" s="1"/>
      <c r="Q5" s="1"/>
      <c r="R5" s="1"/>
      <c r="S5" s="1"/>
      <c r="T5" s="1"/>
      <c r="U5" s="1"/>
      <c r="V5" s="1"/>
      <c r="W5" s="1"/>
      <c r="X5" s="1"/>
      <c r="Y5" s="1"/>
      <c r="Z5" s="1"/>
    </row>
    <row r="6" spans="1:26" ht="15.75" customHeight="1">
      <c r="A6" s="613"/>
      <c r="B6" s="606"/>
      <c r="C6" s="606"/>
      <c r="D6" s="606"/>
      <c r="E6" s="606"/>
      <c r="F6" s="606"/>
      <c r="G6" s="606"/>
      <c r="H6" s="611"/>
      <c r="I6" s="1"/>
      <c r="J6" s="1"/>
      <c r="K6" s="1"/>
      <c r="L6" s="1"/>
      <c r="M6" s="1"/>
      <c r="N6" s="1"/>
      <c r="O6" s="1"/>
      <c r="P6" s="1"/>
      <c r="Q6" s="1"/>
      <c r="R6" s="1"/>
      <c r="S6" s="1"/>
      <c r="T6" s="1"/>
      <c r="U6" s="1"/>
      <c r="V6" s="1"/>
      <c r="W6" s="1"/>
      <c r="X6" s="1"/>
      <c r="Y6" s="1"/>
      <c r="Z6" s="1"/>
    </row>
    <row r="7" spans="1:26" ht="15.75" customHeight="1">
      <c r="A7" s="613"/>
      <c r="B7" s="606"/>
      <c r="C7" s="606"/>
      <c r="D7" s="606"/>
      <c r="E7" s="606"/>
      <c r="F7" s="606"/>
      <c r="G7" s="606"/>
      <c r="H7" s="611"/>
      <c r="I7" s="1"/>
      <c r="J7" s="1"/>
      <c r="K7" s="1"/>
      <c r="L7" s="1"/>
      <c r="M7" s="1"/>
      <c r="N7" s="1"/>
      <c r="O7" s="1"/>
      <c r="P7" s="1"/>
      <c r="Q7" s="1"/>
      <c r="R7" s="1"/>
      <c r="S7" s="1"/>
      <c r="T7" s="1"/>
      <c r="U7" s="1"/>
      <c r="V7" s="1"/>
      <c r="W7" s="1"/>
      <c r="X7" s="1"/>
      <c r="Y7" s="1"/>
      <c r="Z7" s="1"/>
    </row>
    <row r="8" spans="1:26" ht="15.75" customHeight="1">
      <c r="A8" s="613"/>
      <c r="B8" s="606"/>
      <c r="C8" s="606"/>
      <c r="D8" s="606"/>
      <c r="E8" s="606"/>
      <c r="F8" s="606"/>
      <c r="G8" s="606"/>
      <c r="H8" s="611"/>
      <c r="I8" s="1"/>
      <c r="J8" s="1"/>
      <c r="K8" s="1"/>
      <c r="L8" s="1"/>
      <c r="M8" s="1"/>
      <c r="N8" s="1"/>
      <c r="O8" s="1"/>
      <c r="P8" s="1"/>
      <c r="Q8" s="1"/>
      <c r="R8" s="1"/>
      <c r="S8" s="1"/>
      <c r="T8" s="1"/>
      <c r="U8" s="1"/>
      <c r="V8" s="1"/>
      <c r="W8" s="1"/>
      <c r="X8" s="1"/>
      <c r="Y8" s="1"/>
      <c r="Z8" s="1"/>
    </row>
    <row r="9" spans="1:26" ht="15.75" customHeight="1">
      <c r="A9" s="613"/>
      <c r="B9" s="606"/>
      <c r="C9" s="606"/>
      <c r="D9" s="606"/>
      <c r="E9" s="606"/>
      <c r="F9" s="606"/>
      <c r="G9" s="606"/>
      <c r="H9" s="611"/>
      <c r="I9" s="1"/>
      <c r="J9" s="1"/>
      <c r="K9" s="1"/>
      <c r="L9" s="1"/>
      <c r="M9" s="1"/>
      <c r="N9" s="1"/>
      <c r="O9" s="1"/>
      <c r="P9" s="1"/>
      <c r="Q9" s="1"/>
      <c r="R9" s="1"/>
      <c r="S9" s="1"/>
      <c r="T9" s="1"/>
      <c r="U9" s="1"/>
      <c r="V9" s="1"/>
      <c r="W9" s="1"/>
      <c r="X9" s="1"/>
      <c r="Y9" s="1"/>
      <c r="Z9" s="1"/>
    </row>
    <row r="10" spans="1:26" ht="15.75" customHeight="1" thickBot="1">
      <c r="A10" s="614"/>
      <c r="B10" s="615"/>
      <c r="C10" s="615"/>
      <c r="D10" s="615"/>
      <c r="E10" s="615"/>
      <c r="F10" s="615"/>
      <c r="G10" s="615"/>
      <c r="H10" s="616"/>
      <c r="I10" s="3"/>
      <c r="J10" s="3"/>
      <c r="K10" s="3"/>
      <c r="L10" s="3"/>
      <c r="M10" s="3"/>
      <c r="N10" s="3"/>
      <c r="O10" s="3"/>
      <c r="P10" s="3"/>
      <c r="Q10" s="3"/>
      <c r="R10" s="3"/>
      <c r="S10" s="3"/>
      <c r="T10" s="3"/>
      <c r="U10" s="3"/>
      <c r="V10" s="3"/>
      <c r="W10" s="3"/>
      <c r="X10" s="3"/>
      <c r="Y10" s="3"/>
      <c r="Z10" s="3"/>
    </row>
    <row r="11" spans="1:26" ht="15.75" customHeight="1" thickTop="1" thickBot="1">
      <c r="A11" s="1"/>
      <c r="B11" s="1"/>
      <c r="C11" s="1"/>
      <c r="D11" s="1"/>
      <c r="E11" s="342"/>
      <c r="F11" s="1"/>
      <c r="G11" s="1"/>
      <c r="H11" s="1"/>
      <c r="I11" s="1"/>
      <c r="J11" s="1"/>
      <c r="K11" s="1"/>
      <c r="L11" s="1"/>
      <c r="M11" s="1"/>
      <c r="N11" s="1"/>
      <c r="O11" s="1"/>
      <c r="P11" s="1"/>
      <c r="Q11" s="1"/>
      <c r="R11" s="1"/>
      <c r="S11" s="1"/>
      <c r="T11" s="1"/>
      <c r="U11" s="1"/>
      <c r="V11" s="1"/>
      <c r="W11" s="1"/>
      <c r="X11" s="1"/>
      <c r="Y11" s="1"/>
      <c r="Z11" s="1"/>
    </row>
    <row r="12" spans="1:26" ht="45" customHeight="1" thickTop="1" thickBot="1">
      <c r="A12" s="607" t="s">
        <v>11</v>
      </c>
      <c r="B12" s="608"/>
      <c r="C12" s="608"/>
      <c r="D12" s="608"/>
      <c r="E12" s="608"/>
      <c r="F12" s="608"/>
      <c r="G12" s="608"/>
      <c r="H12" s="609"/>
      <c r="I12" s="1"/>
      <c r="J12" s="1"/>
      <c r="K12" s="342"/>
      <c r="L12" s="1"/>
      <c r="M12" s="1"/>
      <c r="N12" s="1"/>
      <c r="O12" s="1"/>
      <c r="P12" s="1"/>
      <c r="Q12" s="1"/>
      <c r="R12" s="1"/>
      <c r="S12" s="1"/>
      <c r="T12" s="1"/>
      <c r="U12" s="1"/>
      <c r="V12" s="1"/>
      <c r="W12" s="1"/>
      <c r="X12" s="1"/>
      <c r="Y12" s="1"/>
      <c r="Z12" s="1"/>
    </row>
    <row r="13" spans="1:26" ht="15.75" customHeight="1" thickTop="1">
      <c r="A13" s="7"/>
      <c r="B13" s="7"/>
      <c r="C13" s="7"/>
      <c r="D13" s="7"/>
      <c r="E13" s="7"/>
      <c r="F13" s="7"/>
      <c r="G13" s="7"/>
      <c r="H13" s="7"/>
      <c r="I13" s="1"/>
      <c r="J13" s="1"/>
      <c r="K13" s="1"/>
      <c r="L13" s="1"/>
      <c r="M13" s="1"/>
      <c r="N13" s="1"/>
      <c r="O13" s="1"/>
      <c r="P13" s="1"/>
      <c r="Q13" s="1"/>
      <c r="R13" s="1"/>
      <c r="S13" s="1"/>
      <c r="T13" s="1"/>
      <c r="U13" s="1"/>
      <c r="V13" s="1"/>
      <c r="W13" s="1"/>
      <c r="X13" s="1"/>
      <c r="Y13" s="1"/>
      <c r="Z13" s="1"/>
    </row>
    <row r="14" spans="1:26" ht="15.75" customHeight="1">
      <c r="A14" s="7"/>
      <c r="B14" s="7"/>
      <c r="C14" s="7"/>
      <c r="D14" s="7"/>
      <c r="E14" s="7"/>
      <c r="F14" s="7"/>
      <c r="G14" s="7"/>
      <c r="H14" s="7"/>
      <c r="I14" s="1"/>
      <c r="J14" s="1"/>
      <c r="K14" s="1"/>
      <c r="L14" s="1"/>
      <c r="M14" s="1"/>
      <c r="N14" s="1"/>
      <c r="O14" s="1"/>
      <c r="P14" s="1"/>
      <c r="Q14" s="1"/>
      <c r="R14" s="1"/>
      <c r="S14" s="1"/>
      <c r="T14" s="1"/>
      <c r="U14" s="1"/>
      <c r="V14" s="1"/>
      <c r="W14" s="1"/>
      <c r="X14" s="1"/>
      <c r="Y14" s="1"/>
      <c r="Z14" s="1"/>
    </row>
    <row r="15" spans="1:26" ht="15.75" customHeight="1">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5.75" customHeight="1">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5.75" customHeight="1">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5.75" customHeight="1">
      <c r="A18" s="1"/>
      <c r="B18" s="1"/>
      <c r="C18" s="1"/>
      <c r="D18" s="1"/>
      <c r="E18" s="1"/>
      <c r="F18" s="1"/>
      <c r="G18" s="1"/>
      <c r="H18" s="1"/>
      <c r="I18" s="1"/>
      <c r="J18" s="1"/>
      <c r="K18" s="384"/>
      <c r="L18" s="1"/>
      <c r="M18" s="1"/>
      <c r="N18" s="1"/>
      <c r="O18" s="1"/>
      <c r="P18" s="1"/>
      <c r="Q18" s="1"/>
      <c r="R18" s="1"/>
      <c r="S18" s="1"/>
      <c r="T18" s="1"/>
      <c r="U18" s="1"/>
      <c r="V18" s="1"/>
      <c r="W18" s="1"/>
      <c r="X18" s="1"/>
      <c r="Y18" s="1"/>
      <c r="Z18" s="1"/>
    </row>
    <row r="19" spans="1:26" ht="15.75" customHeight="1">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5.75" customHeight="1">
      <c r="A20" s="1"/>
      <c r="B20" s="1"/>
      <c r="C20" s="1"/>
      <c r="D20" s="1"/>
      <c r="E20" s="1"/>
      <c r="F20" s="1"/>
      <c r="H20" s="1"/>
      <c r="I20" s="1"/>
      <c r="J20" s="1"/>
      <c r="K20" s="1"/>
      <c r="L20" s="1"/>
      <c r="M20" s="1"/>
      <c r="N20" s="1"/>
      <c r="O20" s="1"/>
      <c r="P20" s="1"/>
      <c r="Q20" s="1"/>
      <c r="R20" s="1"/>
      <c r="S20" s="1"/>
      <c r="T20" s="1"/>
      <c r="U20" s="1"/>
      <c r="V20" s="1"/>
      <c r="W20" s="1"/>
      <c r="X20" s="1"/>
      <c r="Y20" s="1"/>
      <c r="Z20" s="1"/>
    </row>
    <row r="21" spans="1:26" ht="15.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5.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7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sheetData>
  <mergeCells count="3">
    <mergeCell ref="A1:H1"/>
    <mergeCell ref="A12:H12"/>
    <mergeCell ref="A3:H10"/>
  </mergeCells>
  <pageMargins left="0.7" right="0.7" top="0.75" bottom="0.75" header="0.3" footer="0.3"/>
  <pageSetup orientation="portrait" horizontalDpi="4294967294" verticalDpi="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workbookViewId="0"/>
  </sheetViews>
  <sheetFormatPr defaultColWidth="17.28515625" defaultRowHeight="15" customHeight="1"/>
  <cols>
    <col min="1" max="1" width="29.42578125" customWidth="1"/>
    <col min="2" max="2" width="14.42578125" customWidth="1"/>
    <col min="3" max="3" width="16" customWidth="1"/>
    <col min="4" max="5" width="14.42578125" customWidth="1"/>
    <col min="6" max="6" width="19.85546875" customWidth="1"/>
    <col min="7" max="7" width="13.85546875" customWidth="1"/>
    <col min="8" max="8" width="15.7109375" customWidth="1"/>
    <col min="9" max="9" width="15.85546875" customWidth="1"/>
    <col min="10" max="10" width="10" customWidth="1"/>
    <col min="11" max="12" width="14.42578125" customWidth="1"/>
    <col min="13" max="13" width="23.42578125" customWidth="1"/>
    <col min="14" max="23" width="14.42578125" customWidth="1"/>
  </cols>
  <sheetData>
    <row r="1" spans="1:26" ht="24" customHeight="1">
      <c r="A1" s="502"/>
      <c r="B1" s="495" t="s">
        <v>253</v>
      </c>
      <c r="C1" s="455"/>
      <c r="D1" s="455"/>
      <c r="E1" s="455"/>
      <c r="F1" s="455"/>
      <c r="G1" s="455"/>
      <c r="H1" s="455"/>
      <c r="I1" s="456"/>
      <c r="J1" s="3"/>
      <c r="K1" s="1"/>
      <c r="L1" s="1"/>
      <c r="M1" s="3"/>
      <c r="N1" s="1"/>
      <c r="O1" s="1"/>
      <c r="P1" s="1"/>
      <c r="Q1" s="1"/>
      <c r="R1" s="1"/>
      <c r="S1" s="1"/>
      <c r="T1" s="1"/>
      <c r="U1" s="1"/>
      <c r="V1" s="1"/>
      <c r="W1" s="1"/>
      <c r="X1" s="1"/>
      <c r="Y1" s="1"/>
      <c r="Z1" s="1"/>
    </row>
    <row r="2" spans="1:26" ht="15.75" customHeight="1">
      <c r="A2" s="401"/>
      <c r="B2" s="285" t="s">
        <v>254</v>
      </c>
      <c r="C2" s="285" t="s">
        <v>255</v>
      </c>
      <c r="D2" s="285" t="s">
        <v>256</v>
      </c>
      <c r="E2" s="285" t="s">
        <v>257</v>
      </c>
      <c r="F2" s="285" t="s">
        <v>258</v>
      </c>
      <c r="G2" s="286" t="s">
        <v>259</v>
      </c>
      <c r="H2" s="287" t="s">
        <v>260</v>
      </c>
      <c r="I2" s="288" t="s">
        <v>261</v>
      </c>
      <c r="J2" s="3"/>
      <c r="K2" s="486" t="s">
        <v>6</v>
      </c>
      <c r="L2" s="401"/>
      <c r="M2" s="401"/>
      <c r="N2" s="289"/>
      <c r="O2" s="84"/>
      <c r="P2" s="1"/>
      <c r="Q2" s="1"/>
      <c r="R2" s="1"/>
      <c r="S2" s="1"/>
      <c r="T2" s="1"/>
      <c r="U2" s="1"/>
      <c r="V2" s="1"/>
      <c r="W2" s="1"/>
      <c r="X2" s="1"/>
      <c r="Y2" s="1"/>
      <c r="Z2" s="1"/>
    </row>
    <row r="3" spans="1:26" ht="15.75" customHeight="1">
      <c r="A3" s="498" t="s">
        <v>3</v>
      </c>
      <c r="B3" s="135" t="s">
        <v>262</v>
      </c>
      <c r="C3" s="135">
        <v>2600</v>
      </c>
      <c r="D3" s="135" t="s">
        <v>144</v>
      </c>
      <c r="E3" s="135" t="s">
        <v>144</v>
      </c>
      <c r="F3" s="135">
        <v>16</v>
      </c>
      <c r="G3" s="223">
        <v>0</v>
      </c>
      <c r="H3" s="223">
        <v>0.6</v>
      </c>
      <c r="I3" s="223">
        <v>0.4</v>
      </c>
      <c r="J3" s="3"/>
      <c r="K3" s="473" t="s">
        <v>263</v>
      </c>
      <c r="L3" s="401"/>
      <c r="M3" s="401"/>
      <c r="N3" s="289"/>
      <c r="O3" s="84"/>
      <c r="P3" s="1"/>
      <c r="Q3" s="1"/>
      <c r="R3" s="1"/>
      <c r="S3" s="1"/>
      <c r="T3" s="1"/>
      <c r="U3" s="1"/>
      <c r="V3" s="1"/>
      <c r="W3" s="1"/>
      <c r="X3" s="1"/>
      <c r="Y3" s="1"/>
      <c r="Z3" s="1"/>
    </row>
    <row r="4" spans="1:26" ht="15.75" customHeight="1">
      <c r="A4" s="499"/>
      <c r="B4" s="135" t="s">
        <v>264</v>
      </c>
      <c r="C4" s="135">
        <v>3355</v>
      </c>
      <c r="D4" s="135" t="s">
        <v>144</v>
      </c>
      <c r="E4" s="135" t="s">
        <v>144</v>
      </c>
      <c r="F4" s="135">
        <v>16</v>
      </c>
      <c r="G4" s="223">
        <v>0</v>
      </c>
      <c r="H4" s="223">
        <v>0.6</v>
      </c>
      <c r="I4" s="223">
        <v>0.4</v>
      </c>
      <c r="J4" s="3"/>
      <c r="K4" s="401"/>
      <c r="L4" s="401"/>
      <c r="M4" s="401"/>
      <c r="N4" s="289"/>
      <c r="O4" s="84"/>
      <c r="P4" s="1"/>
      <c r="Q4" s="1"/>
      <c r="R4" s="1"/>
      <c r="S4" s="1"/>
      <c r="T4" s="1"/>
      <c r="U4" s="1"/>
      <c r="V4" s="1"/>
      <c r="W4" s="1"/>
      <c r="X4" s="1"/>
      <c r="Y4" s="1"/>
      <c r="Z4" s="1"/>
    </row>
    <row r="5" spans="1:26" ht="15.75" customHeight="1">
      <c r="A5" s="499"/>
      <c r="B5" s="135" t="s">
        <v>265</v>
      </c>
      <c r="C5" s="135">
        <v>17416</v>
      </c>
      <c r="D5" s="135" t="s">
        <v>266</v>
      </c>
      <c r="E5" s="135" t="s">
        <v>144</v>
      </c>
      <c r="F5" s="135">
        <v>160</v>
      </c>
      <c r="G5" s="223">
        <v>0</v>
      </c>
      <c r="H5" s="223">
        <v>1</v>
      </c>
      <c r="I5" s="223">
        <v>0</v>
      </c>
      <c r="J5" s="3"/>
      <c r="K5" s="401"/>
      <c r="L5" s="401"/>
      <c r="M5" s="401"/>
      <c r="N5" s="289"/>
      <c r="O5" s="84"/>
      <c r="P5" s="1"/>
      <c r="Q5" s="1"/>
      <c r="R5" s="1"/>
      <c r="S5" s="1"/>
      <c r="T5" s="1"/>
      <c r="U5" s="1"/>
      <c r="V5" s="1"/>
      <c r="W5" s="1"/>
      <c r="X5" s="1"/>
      <c r="Y5" s="1"/>
      <c r="Z5" s="1"/>
    </row>
    <row r="6" spans="1:26" ht="15.75" customHeight="1">
      <c r="A6" s="499"/>
      <c r="B6" s="135" t="s">
        <v>268</v>
      </c>
      <c r="C6" s="135">
        <v>5950</v>
      </c>
      <c r="D6" s="135" t="s">
        <v>266</v>
      </c>
      <c r="E6" s="135" t="s">
        <v>144</v>
      </c>
      <c r="F6" s="135">
        <v>160</v>
      </c>
      <c r="G6" s="223">
        <v>0</v>
      </c>
      <c r="H6" s="223">
        <v>1</v>
      </c>
      <c r="I6" s="223">
        <v>0</v>
      </c>
      <c r="J6" s="3"/>
      <c r="K6" s="401"/>
      <c r="L6" s="401"/>
      <c r="M6" s="401"/>
      <c r="N6" s="289"/>
      <c r="O6" s="84"/>
      <c r="P6" s="1"/>
      <c r="Q6" s="1"/>
      <c r="R6" s="1"/>
      <c r="S6" s="1"/>
      <c r="T6" s="1"/>
      <c r="U6" s="1"/>
      <c r="V6" s="1"/>
      <c r="W6" s="1"/>
      <c r="X6" s="1"/>
      <c r="Y6" s="1"/>
      <c r="Z6" s="1"/>
    </row>
    <row r="7" spans="1:26" ht="15.75" customHeight="1">
      <c r="A7" s="500"/>
      <c r="B7" s="135"/>
      <c r="C7" s="135"/>
      <c r="D7" s="135"/>
      <c r="E7" s="135"/>
      <c r="F7" s="135"/>
      <c r="G7" s="223">
        <v>0</v>
      </c>
      <c r="H7" s="223">
        <v>0</v>
      </c>
      <c r="I7" s="223">
        <v>0</v>
      </c>
      <c r="J7" s="3"/>
      <c r="K7" s="401"/>
      <c r="L7" s="401"/>
      <c r="M7" s="401"/>
      <c r="N7" s="289"/>
      <c r="O7" s="84"/>
      <c r="P7" s="1"/>
      <c r="Q7" s="1"/>
      <c r="R7" s="1"/>
      <c r="S7" s="1"/>
      <c r="T7" s="1"/>
      <c r="U7" s="1"/>
      <c r="V7" s="1"/>
      <c r="W7" s="1"/>
      <c r="X7" s="1"/>
      <c r="Y7" s="1"/>
      <c r="Z7" s="1"/>
    </row>
    <row r="8" spans="1:26" ht="15.75" customHeight="1">
      <c r="A8" s="501" t="s">
        <v>4</v>
      </c>
      <c r="B8" s="135" t="s">
        <v>88</v>
      </c>
      <c r="C8" s="135"/>
      <c r="D8" s="135"/>
      <c r="E8" s="135"/>
      <c r="F8" s="135"/>
      <c r="G8" s="223">
        <v>0</v>
      </c>
      <c r="H8" s="223">
        <v>0</v>
      </c>
      <c r="I8" s="223">
        <v>0</v>
      </c>
      <c r="J8" s="3"/>
      <c r="K8" s="401"/>
      <c r="L8" s="401"/>
      <c r="M8" s="401"/>
      <c r="N8" s="289"/>
      <c r="O8" s="84"/>
      <c r="P8" s="1"/>
      <c r="Q8" s="1"/>
      <c r="R8" s="1"/>
      <c r="S8" s="1"/>
      <c r="T8" s="1"/>
      <c r="U8" s="1"/>
      <c r="V8" s="1"/>
      <c r="W8" s="1"/>
      <c r="X8" s="1"/>
      <c r="Y8" s="1"/>
      <c r="Z8" s="1"/>
    </row>
    <row r="9" spans="1:26" ht="15.75" customHeight="1">
      <c r="A9" s="499"/>
      <c r="B9" s="135" t="s">
        <v>90</v>
      </c>
      <c r="C9" s="135"/>
      <c r="D9" s="135"/>
      <c r="E9" s="135"/>
      <c r="F9" s="135"/>
      <c r="G9" s="223">
        <v>0</v>
      </c>
      <c r="H9" s="223">
        <v>0</v>
      </c>
      <c r="I9" s="223">
        <v>0</v>
      </c>
      <c r="J9" s="3"/>
      <c r="K9" s="401"/>
      <c r="L9" s="401"/>
      <c r="M9" s="401"/>
      <c r="N9" s="289"/>
      <c r="O9" s="84"/>
      <c r="P9" s="1"/>
      <c r="Q9" s="1"/>
      <c r="R9" s="1"/>
      <c r="S9" s="1"/>
      <c r="T9" s="1"/>
      <c r="U9" s="1"/>
      <c r="V9" s="1"/>
      <c r="W9" s="1"/>
      <c r="X9" s="1"/>
      <c r="Y9" s="1"/>
      <c r="Z9" s="1"/>
    </row>
    <row r="10" spans="1:26" ht="15.75" customHeight="1">
      <c r="A10" s="499"/>
      <c r="B10" s="135" t="s">
        <v>95</v>
      </c>
      <c r="C10" s="135"/>
      <c r="D10" s="135"/>
      <c r="E10" s="135"/>
      <c r="F10" s="135"/>
      <c r="G10" s="223">
        <v>0</v>
      </c>
      <c r="H10" s="223">
        <v>0</v>
      </c>
      <c r="I10" s="223">
        <v>0</v>
      </c>
      <c r="J10" s="3"/>
      <c r="K10" s="401"/>
      <c r="L10" s="401"/>
      <c r="M10" s="401"/>
      <c r="N10" s="289"/>
      <c r="O10" s="84"/>
      <c r="P10" s="1"/>
      <c r="Q10" s="1"/>
      <c r="R10" s="1"/>
      <c r="S10" s="1"/>
      <c r="T10" s="1"/>
      <c r="U10" s="1"/>
      <c r="V10" s="1"/>
      <c r="W10" s="1"/>
      <c r="X10" s="1"/>
      <c r="Y10" s="1"/>
      <c r="Z10" s="1"/>
    </row>
    <row r="11" spans="1:26" ht="15.75" customHeight="1">
      <c r="A11" s="499"/>
      <c r="B11" s="135" t="s">
        <v>92</v>
      </c>
      <c r="C11" s="135"/>
      <c r="D11" s="135"/>
      <c r="E11" s="135"/>
      <c r="F11" s="135"/>
      <c r="G11" s="223">
        <v>0</v>
      </c>
      <c r="H11" s="223">
        <v>0</v>
      </c>
      <c r="I11" s="223">
        <v>0</v>
      </c>
      <c r="J11" s="3"/>
      <c r="K11" s="401"/>
      <c r="L11" s="401"/>
      <c r="M11" s="401"/>
      <c r="N11" s="289"/>
      <c r="O11" s="84"/>
      <c r="P11" s="1"/>
      <c r="Q11" s="1"/>
      <c r="R11" s="1"/>
      <c r="S11" s="1"/>
      <c r="T11" s="1"/>
      <c r="U11" s="1"/>
      <c r="V11" s="1"/>
      <c r="W11" s="1"/>
      <c r="X11" s="1"/>
      <c r="Y11" s="1"/>
      <c r="Z11" s="1"/>
    </row>
    <row r="12" spans="1:26" ht="15.75" customHeight="1">
      <c r="A12" s="500"/>
      <c r="B12" s="135" t="s">
        <v>94</v>
      </c>
      <c r="C12" s="135"/>
      <c r="D12" s="135"/>
      <c r="E12" s="135"/>
      <c r="F12" s="135"/>
      <c r="G12" s="223">
        <v>0</v>
      </c>
      <c r="H12" s="223">
        <v>0</v>
      </c>
      <c r="I12" s="223">
        <v>0</v>
      </c>
      <c r="J12" s="3"/>
      <c r="K12" s="401"/>
      <c r="L12" s="401"/>
      <c r="M12" s="401"/>
      <c r="N12" s="289"/>
      <c r="O12" s="84"/>
      <c r="P12" s="1"/>
      <c r="Q12" s="1"/>
      <c r="R12" s="1"/>
      <c r="S12" s="1"/>
      <c r="T12" s="1"/>
      <c r="U12" s="1"/>
      <c r="V12" s="1"/>
      <c r="W12" s="1"/>
      <c r="X12" s="1"/>
      <c r="Y12" s="1"/>
      <c r="Z12" s="1"/>
    </row>
    <row r="13" spans="1:26" ht="15.75" customHeight="1">
      <c r="A13" s="501" t="s">
        <v>5</v>
      </c>
      <c r="B13" s="135" t="s">
        <v>269</v>
      </c>
      <c r="C13" s="135" t="s">
        <v>270</v>
      </c>
      <c r="D13" s="135" t="s">
        <v>271</v>
      </c>
      <c r="E13" s="135" t="s">
        <v>14</v>
      </c>
      <c r="F13" s="135">
        <v>2472</v>
      </c>
      <c r="G13" s="223">
        <v>0</v>
      </c>
      <c r="H13" s="223">
        <v>1</v>
      </c>
      <c r="I13" s="223">
        <v>0</v>
      </c>
      <c r="J13" s="3"/>
      <c r="K13" s="401"/>
      <c r="L13" s="401"/>
      <c r="M13" s="401"/>
      <c r="N13" s="289"/>
      <c r="O13" s="84"/>
      <c r="P13" s="1"/>
      <c r="Q13" s="1"/>
      <c r="R13" s="1"/>
      <c r="S13" s="1"/>
      <c r="T13" s="1"/>
      <c r="U13" s="1"/>
      <c r="V13" s="1"/>
      <c r="W13" s="1"/>
      <c r="X13" s="1"/>
      <c r="Y13" s="1"/>
      <c r="Z13" s="1"/>
    </row>
    <row r="14" spans="1:26" ht="15.75" customHeight="1">
      <c r="A14" s="499"/>
      <c r="B14" s="135" t="s">
        <v>272</v>
      </c>
      <c r="C14" s="135" t="s">
        <v>273</v>
      </c>
      <c r="D14" s="135" t="s">
        <v>271</v>
      </c>
      <c r="E14" s="135" t="s">
        <v>14</v>
      </c>
      <c r="F14" s="135">
        <v>2472</v>
      </c>
      <c r="G14" s="223">
        <v>0</v>
      </c>
      <c r="H14" s="223">
        <v>1</v>
      </c>
      <c r="I14" s="223">
        <v>0</v>
      </c>
      <c r="J14" s="3"/>
      <c r="K14" s="84"/>
      <c r="L14" s="84"/>
      <c r="M14" s="84"/>
      <c r="N14" s="84"/>
      <c r="O14" s="84"/>
      <c r="P14" s="1"/>
      <c r="Q14" s="1"/>
      <c r="R14" s="1"/>
      <c r="S14" s="1"/>
      <c r="T14" s="1"/>
      <c r="U14" s="1"/>
      <c r="V14" s="1"/>
      <c r="W14" s="1"/>
      <c r="X14" s="1"/>
      <c r="Y14" s="1"/>
      <c r="Z14" s="1"/>
    </row>
    <row r="15" spans="1:26" ht="15.75" customHeight="1">
      <c r="A15" s="499"/>
      <c r="B15" s="135"/>
      <c r="C15" s="135"/>
      <c r="D15" s="135"/>
      <c r="E15" s="135"/>
      <c r="F15" s="135"/>
      <c r="G15" s="223">
        <v>0</v>
      </c>
      <c r="H15" s="223">
        <v>0</v>
      </c>
      <c r="I15" s="223">
        <v>0</v>
      </c>
      <c r="J15" s="3"/>
      <c r="K15" s="439" t="s">
        <v>34</v>
      </c>
      <c r="L15" s="403"/>
      <c r="M15" s="45"/>
      <c r="N15" s="84"/>
      <c r="O15" s="84"/>
      <c r="P15" s="1"/>
      <c r="Q15" s="1"/>
      <c r="R15" s="1"/>
      <c r="S15" s="1"/>
      <c r="T15" s="1"/>
      <c r="U15" s="1"/>
      <c r="V15" s="1"/>
      <c r="W15" s="1"/>
      <c r="X15" s="1"/>
      <c r="Y15" s="1"/>
      <c r="Z15" s="1"/>
    </row>
    <row r="16" spans="1:26" ht="15.75" customHeight="1">
      <c r="A16" s="499"/>
      <c r="B16" s="135"/>
      <c r="C16" s="135"/>
      <c r="D16" s="135"/>
      <c r="E16" s="135"/>
      <c r="F16" s="135"/>
      <c r="G16" s="223">
        <v>0</v>
      </c>
      <c r="H16" s="223">
        <v>0</v>
      </c>
      <c r="I16" s="223">
        <v>0</v>
      </c>
      <c r="J16" s="3"/>
      <c r="K16" s="402" t="s">
        <v>36</v>
      </c>
      <c r="L16" s="403"/>
      <c r="M16" s="45"/>
      <c r="N16" s="84"/>
      <c r="O16" s="84"/>
      <c r="P16" s="1"/>
      <c r="Q16" s="1"/>
      <c r="R16" s="1"/>
      <c r="S16" s="1"/>
      <c r="T16" s="1"/>
      <c r="U16" s="1"/>
      <c r="V16" s="1"/>
      <c r="W16" s="1"/>
      <c r="X16" s="1"/>
      <c r="Y16" s="1"/>
      <c r="Z16" s="1"/>
    </row>
    <row r="17" spans="1:26" ht="15.75" customHeight="1">
      <c r="A17" s="500"/>
      <c r="B17" s="135"/>
      <c r="C17" s="135"/>
      <c r="D17" s="135"/>
      <c r="E17" s="135"/>
      <c r="F17" s="135"/>
      <c r="G17" s="223">
        <v>0</v>
      </c>
      <c r="H17" s="223">
        <v>0</v>
      </c>
      <c r="I17" s="223">
        <v>0</v>
      </c>
      <c r="J17" s="3"/>
      <c r="K17" s="84"/>
      <c r="L17" s="84"/>
      <c r="M17" s="84"/>
      <c r="N17" s="84"/>
      <c r="O17" s="84"/>
      <c r="P17" s="1"/>
      <c r="Q17" s="1"/>
      <c r="R17" s="1"/>
      <c r="S17" s="1"/>
      <c r="T17" s="1"/>
      <c r="U17" s="1"/>
      <c r="V17" s="1"/>
      <c r="W17" s="1"/>
      <c r="X17" s="1"/>
      <c r="Y17" s="1"/>
      <c r="Z17" s="1"/>
    </row>
    <row r="18" spans="1:26" ht="15.75" customHeight="1">
      <c r="A18" s="3"/>
      <c r="B18" s="1"/>
      <c r="C18" s="3"/>
      <c r="D18" s="1"/>
      <c r="E18" s="1"/>
      <c r="F18" s="3"/>
      <c r="G18" s="3"/>
      <c r="H18" s="3"/>
      <c r="I18" s="3"/>
      <c r="J18" s="3"/>
      <c r="K18" s="497" t="s">
        <v>250</v>
      </c>
      <c r="L18" s="455"/>
      <c r="M18" s="456"/>
      <c r="N18" s="84"/>
      <c r="O18" s="84"/>
      <c r="P18" s="1"/>
      <c r="Q18" s="1"/>
      <c r="R18" s="1"/>
      <c r="S18" s="1"/>
      <c r="T18" s="1"/>
      <c r="U18" s="1"/>
      <c r="V18" s="1"/>
      <c r="W18" s="1"/>
      <c r="X18" s="1"/>
      <c r="Y18" s="1"/>
      <c r="Z18" s="1"/>
    </row>
    <row r="19" spans="1:26" ht="15.75" customHeight="1">
      <c r="A19" s="3"/>
      <c r="B19" s="1"/>
      <c r="C19" s="3"/>
      <c r="D19" s="1"/>
      <c r="E19" s="1"/>
      <c r="F19" s="3"/>
      <c r="G19" s="3"/>
      <c r="H19" s="3"/>
      <c r="I19" s="3"/>
      <c r="J19" s="3"/>
      <c r="K19" s="135">
        <v>10.5</v>
      </c>
      <c r="L19" s="293" t="s">
        <v>166</v>
      </c>
      <c r="M19" s="294" t="s">
        <v>274</v>
      </c>
      <c r="N19" s="84"/>
      <c r="O19" s="84"/>
      <c r="P19" s="1"/>
      <c r="Q19" s="1"/>
      <c r="R19" s="1"/>
      <c r="S19" s="1"/>
      <c r="T19" s="1"/>
      <c r="U19" s="1"/>
      <c r="V19" s="1"/>
      <c r="W19" s="1"/>
      <c r="X19" s="1"/>
      <c r="Y19" s="1"/>
      <c r="Z19" s="1"/>
    </row>
    <row r="20" spans="1:26" ht="15.75" customHeight="1">
      <c r="A20" s="277"/>
      <c r="B20" s="295" t="s">
        <v>3</v>
      </c>
      <c r="C20" s="296" t="s">
        <v>4</v>
      </c>
      <c r="D20" s="296" t="s">
        <v>5</v>
      </c>
      <c r="E20" s="1"/>
      <c r="F20" s="3"/>
      <c r="G20" s="3"/>
      <c r="H20" s="3"/>
      <c r="I20" s="3"/>
      <c r="J20" s="3"/>
      <c r="K20" s="135">
        <v>25</v>
      </c>
      <c r="L20" s="293" t="s">
        <v>166</v>
      </c>
      <c r="M20" s="294" t="s">
        <v>275</v>
      </c>
      <c r="N20" s="84"/>
      <c r="O20" s="84"/>
      <c r="P20" s="1"/>
      <c r="Q20" s="1"/>
      <c r="R20" s="1"/>
      <c r="S20" s="1"/>
      <c r="T20" s="1"/>
      <c r="U20" s="1"/>
      <c r="V20" s="1"/>
      <c r="W20" s="1"/>
      <c r="X20" s="1"/>
      <c r="Y20" s="1"/>
      <c r="Z20" s="1"/>
    </row>
    <row r="21" spans="1:26" ht="15.75" customHeight="1">
      <c r="A21" s="111" t="s">
        <v>276</v>
      </c>
      <c r="B21" s="297">
        <f>SUMPRODUCT($F$3:$F$7,G3:G7)</f>
        <v>0</v>
      </c>
      <c r="C21" s="297">
        <f>SUMPRODUCT(F8:F12,G8:G12)</f>
        <v>0</v>
      </c>
      <c r="D21" s="208">
        <f>SUMPRODUCT(F13:F17,G13:G17)</f>
        <v>0</v>
      </c>
      <c r="E21" s="1"/>
      <c r="F21" s="1"/>
      <c r="G21" s="1"/>
      <c r="H21" s="1"/>
      <c r="I21" s="3"/>
      <c r="J21" s="3"/>
      <c r="K21" s="135"/>
      <c r="L21" s="298" t="s">
        <v>215</v>
      </c>
      <c r="M21" s="299" t="s">
        <v>277</v>
      </c>
      <c r="N21" s="84"/>
      <c r="O21" s="84"/>
      <c r="P21" s="1"/>
      <c r="Q21" s="1"/>
      <c r="R21" s="1"/>
      <c r="S21" s="1"/>
      <c r="T21" s="1"/>
      <c r="U21" s="1"/>
      <c r="V21" s="1"/>
      <c r="W21" s="1"/>
      <c r="X21" s="1"/>
      <c r="Y21" s="1"/>
      <c r="Z21" s="1"/>
    </row>
    <row r="22" spans="1:26" ht="15.75" customHeight="1">
      <c r="A22" s="111" t="s">
        <v>278</v>
      </c>
      <c r="B22" s="297">
        <f>SUMPRODUCT($F$3:$F$7,H3:H7)</f>
        <v>339.2</v>
      </c>
      <c r="C22" s="301">
        <f>SUMPRODUCT(F8:F12,H8:H12)</f>
        <v>0</v>
      </c>
      <c r="D22" s="208">
        <f>SUMPRODUCT(F13:F17,H13:H17)</f>
        <v>4944</v>
      </c>
      <c r="E22" s="1"/>
      <c r="F22" s="1"/>
      <c r="G22" s="1"/>
      <c r="H22" s="1"/>
      <c r="I22" s="3"/>
      <c r="J22" s="3"/>
      <c r="K22" s="135">
        <v>146</v>
      </c>
      <c r="L22" s="293" t="s">
        <v>169</v>
      </c>
      <c r="M22" s="294" t="s">
        <v>280</v>
      </c>
      <c r="N22" s="84"/>
      <c r="O22" s="84"/>
      <c r="P22" s="1"/>
      <c r="Q22" s="1"/>
      <c r="R22" s="1"/>
      <c r="S22" s="1"/>
      <c r="T22" s="1"/>
      <c r="U22" s="1"/>
      <c r="V22" s="1"/>
      <c r="W22" s="1"/>
      <c r="X22" s="1"/>
      <c r="Y22" s="1"/>
      <c r="Z22" s="1"/>
    </row>
    <row r="23" spans="1:26" ht="15.75" customHeight="1">
      <c r="A23" s="111" t="s">
        <v>281</v>
      </c>
      <c r="B23" s="297">
        <f>SUMPRODUCT($F$3:$F$7,I3:I7)</f>
        <v>12.8</v>
      </c>
      <c r="C23" s="297">
        <f>SUMPRODUCT(F8:F12,I8:I12)</f>
        <v>0</v>
      </c>
      <c r="D23" s="208">
        <f>SUMPRODUCT(F13:F17,I13:I17)</f>
        <v>0</v>
      </c>
      <c r="E23" s="1"/>
      <c r="F23" s="1"/>
      <c r="G23" s="1"/>
      <c r="H23" s="1"/>
      <c r="I23" s="3"/>
      <c r="J23" s="3"/>
      <c r="K23" s="135">
        <v>146</v>
      </c>
      <c r="L23" s="293" t="s">
        <v>169</v>
      </c>
      <c r="M23" s="294" t="s">
        <v>282</v>
      </c>
      <c r="N23" s="1"/>
      <c r="O23" s="1"/>
      <c r="P23" s="1"/>
      <c r="Q23" s="1"/>
      <c r="R23" s="1"/>
      <c r="S23" s="1"/>
      <c r="T23" s="1"/>
      <c r="U23" s="1"/>
      <c r="V23" s="1"/>
      <c r="W23" s="1"/>
      <c r="X23" s="1"/>
      <c r="Y23" s="1"/>
      <c r="Z23" s="1"/>
    </row>
    <row r="24" spans="1:26" ht="15.75" customHeight="1">
      <c r="A24" s="111" t="s">
        <v>283</v>
      </c>
      <c r="B24" s="297">
        <f t="shared" ref="B24:D24" si="0">$K$21*B21</f>
        <v>0</v>
      </c>
      <c r="C24" s="297">
        <f t="shared" si="0"/>
        <v>0</v>
      </c>
      <c r="D24" s="208">
        <f t="shared" si="0"/>
        <v>0</v>
      </c>
      <c r="E24" s="1"/>
      <c r="F24" s="1"/>
      <c r="G24" s="1"/>
      <c r="H24" s="1"/>
      <c r="I24" s="3"/>
      <c r="J24" s="3"/>
      <c r="K24" s="135"/>
      <c r="L24" s="298" t="s">
        <v>215</v>
      </c>
      <c r="M24" s="299" t="s">
        <v>284</v>
      </c>
      <c r="N24" s="1"/>
      <c r="O24" s="1"/>
      <c r="P24" s="1"/>
      <c r="Q24" s="1"/>
      <c r="R24" s="1"/>
      <c r="S24" s="1"/>
      <c r="T24" s="1"/>
      <c r="U24" s="1"/>
      <c r="V24" s="1"/>
      <c r="W24" s="1"/>
      <c r="X24" s="1"/>
      <c r="Y24" s="1"/>
      <c r="Z24" s="1"/>
    </row>
    <row r="25" spans="1:26" ht="15.75" customHeight="1">
      <c r="A25" s="111" t="s">
        <v>285</v>
      </c>
      <c r="B25" s="307">
        <f t="shared" ref="B25:D25" si="1">B22/$K$19</f>
        <v>32.304761904761904</v>
      </c>
      <c r="C25" s="297">
        <f t="shared" si="1"/>
        <v>0</v>
      </c>
      <c r="D25" s="308">
        <f t="shared" si="1"/>
        <v>470.85714285714283</v>
      </c>
      <c r="E25" s="1"/>
      <c r="F25" s="1"/>
      <c r="G25" s="1"/>
      <c r="H25" s="1"/>
      <c r="I25" s="3"/>
      <c r="J25" s="3"/>
      <c r="K25" s="135">
        <v>8.8000000000000007</v>
      </c>
      <c r="L25" s="293" t="s">
        <v>171</v>
      </c>
      <c r="M25" s="294" t="s">
        <v>286</v>
      </c>
      <c r="N25" s="1"/>
      <c r="O25" s="1"/>
      <c r="P25" s="1"/>
      <c r="Q25" s="1"/>
      <c r="R25" s="1"/>
      <c r="S25" s="1"/>
      <c r="T25" s="1"/>
      <c r="U25" s="1"/>
      <c r="V25" s="1"/>
      <c r="W25" s="1"/>
      <c r="X25" s="1"/>
      <c r="Y25" s="1"/>
      <c r="Z25" s="1"/>
    </row>
    <row r="26" spans="1:26" ht="15.75" customHeight="1">
      <c r="A26" s="111" t="s">
        <v>287</v>
      </c>
      <c r="B26" s="297">
        <f t="shared" ref="B26:D26" si="2">$K$20*B23</f>
        <v>320</v>
      </c>
      <c r="C26" s="297">
        <f t="shared" si="2"/>
        <v>0</v>
      </c>
      <c r="D26" s="208">
        <f t="shared" si="2"/>
        <v>0</v>
      </c>
      <c r="E26" s="1"/>
      <c r="F26" s="1"/>
      <c r="G26" s="1"/>
      <c r="H26" s="1"/>
      <c r="I26" s="3"/>
      <c r="J26" s="3"/>
      <c r="K26" s="135">
        <v>8.8000000000000007</v>
      </c>
      <c r="L26" s="293" t="s">
        <v>171</v>
      </c>
      <c r="M26" s="294" t="s">
        <v>288</v>
      </c>
      <c r="N26" s="1"/>
      <c r="O26" s="1"/>
      <c r="P26" s="1"/>
      <c r="Q26" s="1"/>
      <c r="R26" s="1"/>
      <c r="S26" s="1"/>
      <c r="T26" s="1"/>
      <c r="U26" s="1"/>
      <c r="V26" s="1"/>
      <c r="W26" s="1"/>
      <c r="X26" s="1"/>
      <c r="Y26" s="1"/>
      <c r="Z26" s="1"/>
    </row>
    <row r="27" spans="1:26" ht="15.75" customHeight="1">
      <c r="A27" s="111" t="s">
        <v>289</v>
      </c>
      <c r="B27" s="297">
        <f t="shared" ref="B27:D27" si="3">$K$22*B24</f>
        <v>0</v>
      </c>
      <c r="C27" s="297">
        <f t="shared" si="3"/>
        <v>0</v>
      </c>
      <c r="D27" s="208">
        <f t="shared" si="3"/>
        <v>0</v>
      </c>
      <c r="E27" s="1"/>
      <c r="F27" s="1"/>
      <c r="G27" s="1"/>
      <c r="H27" s="1"/>
      <c r="I27" s="3"/>
      <c r="J27" s="3"/>
      <c r="K27" s="135"/>
      <c r="L27" s="298" t="s">
        <v>215</v>
      </c>
      <c r="M27" s="299" t="s">
        <v>284</v>
      </c>
      <c r="N27" s="1"/>
      <c r="O27" s="1"/>
      <c r="P27" s="1"/>
      <c r="Q27" s="1"/>
      <c r="R27" s="1"/>
      <c r="S27" s="1"/>
      <c r="T27" s="1"/>
      <c r="U27" s="1"/>
      <c r="V27" s="1"/>
      <c r="W27" s="1"/>
      <c r="X27" s="1"/>
      <c r="Y27" s="1"/>
      <c r="Z27" s="1"/>
    </row>
    <row r="28" spans="1:26" ht="15.75" customHeight="1">
      <c r="A28" s="111" t="s">
        <v>291</v>
      </c>
      <c r="B28" s="307">
        <f t="shared" ref="B28:D28" si="4">$K$22*B25</f>
        <v>4716.4952380952382</v>
      </c>
      <c r="C28" s="297">
        <f t="shared" si="4"/>
        <v>0</v>
      </c>
      <c r="D28" s="308">
        <f t="shared" si="4"/>
        <v>68745.142857142855</v>
      </c>
      <c r="E28" s="1"/>
      <c r="F28" s="3"/>
      <c r="G28" s="3"/>
      <c r="H28" s="3"/>
      <c r="I28" s="3"/>
      <c r="J28" s="3"/>
      <c r="K28" s="1"/>
      <c r="L28" s="1"/>
      <c r="M28" s="3"/>
      <c r="N28" s="1"/>
      <c r="O28" s="1"/>
      <c r="P28" s="1"/>
      <c r="Q28" s="1"/>
      <c r="R28" s="1"/>
      <c r="S28" s="1"/>
      <c r="T28" s="1"/>
      <c r="U28" s="1"/>
      <c r="V28" s="1"/>
      <c r="W28" s="1"/>
      <c r="X28" s="1"/>
      <c r="Y28" s="1"/>
      <c r="Z28" s="1"/>
    </row>
    <row r="29" spans="1:26" ht="15.75" customHeight="1">
      <c r="A29" s="111" t="s">
        <v>292</v>
      </c>
      <c r="B29" s="297">
        <f t="shared" ref="B29:D29" si="5">$K$23*B26</f>
        <v>46720</v>
      </c>
      <c r="C29" s="297">
        <f t="shared" si="5"/>
        <v>0</v>
      </c>
      <c r="D29" s="208">
        <f t="shared" si="5"/>
        <v>0</v>
      </c>
      <c r="E29" s="1"/>
      <c r="F29" s="3"/>
      <c r="G29" s="3"/>
      <c r="H29" s="3"/>
      <c r="I29" s="3"/>
      <c r="J29" s="3"/>
      <c r="K29" s="1"/>
      <c r="L29" s="1"/>
      <c r="M29" s="3"/>
      <c r="N29" s="1"/>
      <c r="O29" s="1"/>
      <c r="P29" s="1"/>
      <c r="Q29" s="1"/>
      <c r="R29" s="1"/>
      <c r="S29" s="1"/>
      <c r="T29" s="1"/>
      <c r="U29" s="1"/>
      <c r="V29" s="1"/>
      <c r="W29" s="1"/>
      <c r="X29" s="1"/>
      <c r="Y29" s="1"/>
      <c r="Z29" s="1"/>
    </row>
    <row r="30" spans="1:26" ht="15.75" customHeight="1">
      <c r="A30" s="111" t="s">
        <v>293</v>
      </c>
      <c r="B30" s="297">
        <f t="shared" ref="B30:D30" si="6">$K$27*B24</f>
        <v>0</v>
      </c>
      <c r="C30" s="297">
        <f t="shared" si="6"/>
        <v>0</v>
      </c>
      <c r="D30" s="208">
        <f t="shared" si="6"/>
        <v>0</v>
      </c>
      <c r="E30" s="1"/>
      <c r="F30" s="3"/>
      <c r="G30" s="3"/>
      <c r="H30" s="3"/>
      <c r="I30" s="3"/>
      <c r="J30" s="3"/>
      <c r="K30" s="1"/>
      <c r="L30" s="1"/>
      <c r="M30" s="3"/>
      <c r="N30" s="1"/>
      <c r="O30" s="1"/>
      <c r="P30" s="1"/>
      <c r="Q30" s="1"/>
      <c r="R30" s="1"/>
      <c r="S30" s="1"/>
      <c r="T30" s="1"/>
      <c r="U30" s="1"/>
      <c r="V30" s="1"/>
      <c r="W30" s="1"/>
      <c r="X30" s="1"/>
      <c r="Y30" s="1"/>
      <c r="Z30" s="1"/>
    </row>
    <row r="31" spans="1:26" ht="15.75" customHeight="1">
      <c r="A31" s="111" t="s">
        <v>295</v>
      </c>
      <c r="B31" s="307">
        <f t="shared" ref="B31:D31" si="7">$K$25*B25</f>
        <v>284.2819047619048</v>
      </c>
      <c r="C31" s="297">
        <f t="shared" si="7"/>
        <v>0</v>
      </c>
      <c r="D31" s="308">
        <f t="shared" si="7"/>
        <v>4143.5428571428574</v>
      </c>
      <c r="E31" s="1"/>
      <c r="F31" s="3"/>
      <c r="G31" s="3"/>
      <c r="H31" s="3"/>
      <c r="I31" s="3"/>
      <c r="J31" s="3"/>
      <c r="K31" s="1"/>
      <c r="L31" s="1"/>
      <c r="M31" s="3"/>
      <c r="N31" s="1"/>
      <c r="O31" s="1"/>
      <c r="P31" s="1"/>
      <c r="Q31" s="1"/>
      <c r="R31" s="1"/>
      <c r="S31" s="1"/>
      <c r="T31" s="1"/>
      <c r="U31" s="1"/>
      <c r="V31" s="1"/>
      <c r="W31" s="1"/>
      <c r="X31" s="1"/>
      <c r="Y31" s="1"/>
      <c r="Z31" s="1"/>
    </row>
    <row r="32" spans="1:26" ht="15.75" customHeight="1">
      <c r="A32" s="111" t="s">
        <v>296</v>
      </c>
      <c r="B32" s="297">
        <f t="shared" ref="B32:D32" si="8">$K$26*B26</f>
        <v>2816</v>
      </c>
      <c r="C32" s="297">
        <f t="shared" si="8"/>
        <v>0</v>
      </c>
      <c r="D32" s="208">
        <f t="shared" si="8"/>
        <v>0</v>
      </c>
      <c r="E32" s="1"/>
      <c r="F32" s="3"/>
      <c r="G32" s="3"/>
      <c r="H32" s="3"/>
      <c r="I32" s="3"/>
      <c r="J32" s="3"/>
      <c r="K32" s="1"/>
      <c r="L32" s="1"/>
      <c r="M32" s="3"/>
      <c r="N32" s="1"/>
      <c r="O32" s="1"/>
      <c r="P32" s="1"/>
      <c r="Q32" s="1"/>
      <c r="R32" s="1"/>
      <c r="S32" s="1"/>
      <c r="T32" s="1"/>
      <c r="U32" s="1"/>
      <c r="V32" s="1"/>
      <c r="W32" s="1"/>
      <c r="X32" s="1"/>
      <c r="Y32" s="1"/>
      <c r="Z32" s="1"/>
    </row>
    <row r="33" spans="1:26" ht="15.75" customHeight="1">
      <c r="A33" s="313" t="s">
        <v>298</v>
      </c>
      <c r="B33" s="314">
        <f t="shared" ref="B33:D33" si="9">SUM(B30:B32)</f>
        <v>3100.281904761905</v>
      </c>
      <c r="C33" s="315">
        <f t="shared" si="9"/>
        <v>0</v>
      </c>
      <c r="D33" s="314">
        <f t="shared" si="9"/>
        <v>4143.5428571428574</v>
      </c>
      <c r="E33" s="1"/>
      <c r="F33" s="3"/>
      <c r="G33" s="3"/>
      <c r="H33" s="3"/>
      <c r="I33" s="3"/>
      <c r="J33" s="3"/>
      <c r="K33" s="1"/>
      <c r="L33" s="1"/>
      <c r="M33" s="3"/>
      <c r="N33" s="1"/>
      <c r="O33" s="1"/>
      <c r="P33" s="1"/>
      <c r="Q33" s="1"/>
      <c r="R33" s="1"/>
      <c r="S33" s="1"/>
      <c r="T33" s="1"/>
      <c r="U33" s="1"/>
      <c r="V33" s="1"/>
      <c r="W33" s="1"/>
      <c r="X33" s="1"/>
      <c r="Y33" s="1"/>
      <c r="Z33" s="1"/>
    </row>
    <row r="34" spans="1:26" ht="15.75" customHeight="1">
      <c r="A34" s="316" t="s">
        <v>299</v>
      </c>
      <c r="B34" s="315">
        <f t="shared" ref="B34:D34" si="10">SUM(B27:B29)</f>
        <v>51436.495238095238</v>
      </c>
      <c r="C34" s="315">
        <f t="shared" si="10"/>
        <v>0</v>
      </c>
      <c r="D34" s="315">
        <f t="shared" si="10"/>
        <v>68745.142857142855</v>
      </c>
      <c r="E34" s="1"/>
      <c r="F34" s="3"/>
      <c r="G34" s="3"/>
      <c r="H34" s="3"/>
      <c r="I34" s="3"/>
      <c r="J34" s="3"/>
      <c r="K34" s="1"/>
      <c r="L34" s="1"/>
      <c r="M34" s="3"/>
      <c r="N34" s="1"/>
      <c r="O34" s="1"/>
      <c r="P34" s="1"/>
      <c r="Q34" s="1"/>
      <c r="R34" s="1"/>
      <c r="S34" s="1"/>
      <c r="T34" s="1"/>
      <c r="U34" s="1"/>
      <c r="V34" s="1"/>
      <c r="W34" s="1"/>
      <c r="X34" s="1"/>
      <c r="Y34" s="1"/>
      <c r="Z34" s="1"/>
    </row>
    <row r="35" spans="1:26" ht="15.75" customHeight="1">
      <c r="A35" s="45"/>
      <c r="B35" s="1"/>
      <c r="C35" s="3"/>
      <c r="D35" s="1"/>
      <c r="E35" s="1"/>
      <c r="F35" s="3"/>
      <c r="G35" s="3"/>
      <c r="H35" s="3"/>
      <c r="I35" s="3"/>
      <c r="J35" s="3"/>
      <c r="K35" s="1"/>
      <c r="L35" s="1"/>
      <c r="M35" s="3"/>
      <c r="N35" s="1"/>
      <c r="O35" s="1"/>
      <c r="P35" s="1"/>
      <c r="Q35" s="1"/>
      <c r="R35" s="1"/>
      <c r="S35" s="1"/>
      <c r="T35" s="1"/>
      <c r="U35" s="1"/>
      <c r="V35" s="1"/>
      <c r="W35" s="1"/>
      <c r="X35" s="1"/>
      <c r="Y35" s="1"/>
      <c r="Z35" s="1"/>
    </row>
    <row r="36" spans="1:26" ht="15.75" customHeight="1">
      <c r="A36" s="3"/>
      <c r="B36" s="1"/>
      <c r="C36" s="3"/>
      <c r="D36" s="1"/>
      <c r="E36" s="1"/>
      <c r="F36" s="3"/>
      <c r="G36" s="3"/>
      <c r="H36" s="3"/>
      <c r="I36" s="3"/>
      <c r="J36" s="3"/>
      <c r="K36" s="1"/>
      <c r="L36" s="1"/>
      <c r="M36" s="3"/>
      <c r="N36" s="1"/>
      <c r="O36" s="1"/>
      <c r="P36" s="1"/>
      <c r="Q36" s="1"/>
      <c r="R36" s="1"/>
      <c r="S36" s="1"/>
      <c r="T36" s="1"/>
      <c r="U36" s="1"/>
      <c r="V36" s="1"/>
      <c r="W36" s="1"/>
      <c r="X36" s="1"/>
      <c r="Y36" s="1"/>
      <c r="Z36" s="1"/>
    </row>
    <row r="37" spans="1:26" ht="12.7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0">
    <mergeCell ref="K18:M18"/>
    <mergeCell ref="A3:A7"/>
    <mergeCell ref="K16:L16"/>
    <mergeCell ref="K15:L15"/>
    <mergeCell ref="K2:M2"/>
    <mergeCell ref="K3:M13"/>
    <mergeCell ref="A8:A12"/>
    <mergeCell ref="A13:A17"/>
    <mergeCell ref="A1:A2"/>
    <mergeCell ref="B1:I1"/>
  </mergeCells>
  <pageMargins left="0.7" right="0.7" top="0.75" bottom="0.75" header="0.3" footer="0.3"/>
  <drawing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workbookViewId="0"/>
  </sheetViews>
  <sheetFormatPr defaultColWidth="17.28515625" defaultRowHeight="15" customHeight="1"/>
  <cols>
    <col min="1" max="1" width="39.140625" customWidth="1"/>
    <col min="2" max="2" width="14.7109375" customWidth="1"/>
    <col min="3" max="3" width="12" customWidth="1"/>
    <col min="4" max="4" width="14.140625" customWidth="1"/>
    <col min="5" max="5" width="11.42578125" customWidth="1"/>
    <col min="6" max="6" width="13.7109375" customWidth="1"/>
    <col min="7" max="7" width="11.7109375" customWidth="1"/>
    <col min="8" max="8" width="8.85546875" customWidth="1"/>
    <col min="9" max="9" width="12.42578125" customWidth="1"/>
    <col min="10" max="10" width="12" customWidth="1"/>
    <col min="11" max="20" width="8.7109375" customWidth="1"/>
  </cols>
  <sheetData>
    <row r="1" spans="1:26" ht="25.5" customHeight="1">
      <c r="A1" s="495" t="s">
        <v>267</v>
      </c>
      <c r="B1" s="455"/>
      <c r="C1" s="455"/>
      <c r="D1" s="455"/>
      <c r="E1" s="455"/>
      <c r="F1" s="455"/>
      <c r="G1" s="456"/>
      <c r="H1" s="2"/>
      <c r="I1" s="3"/>
      <c r="J1" s="3"/>
      <c r="K1" s="3"/>
      <c r="L1" s="3"/>
      <c r="M1" s="3"/>
      <c r="N1" s="3"/>
      <c r="O1" s="3"/>
      <c r="P1" s="1"/>
      <c r="Q1" s="1"/>
      <c r="R1" s="1"/>
      <c r="S1" s="1"/>
      <c r="T1" s="1"/>
      <c r="U1" s="1"/>
      <c r="V1" s="1"/>
      <c r="W1" s="1"/>
      <c r="X1" s="1"/>
      <c r="Y1" s="1"/>
      <c r="Z1" s="1"/>
    </row>
    <row r="2" spans="1:26" ht="21" customHeight="1">
      <c r="A2" s="290" t="s">
        <v>2</v>
      </c>
      <c r="B2" s="508" t="s">
        <v>3</v>
      </c>
      <c r="C2" s="455"/>
      <c r="D2" s="508" t="s">
        <v>4</v>
      </c>
      <c r="E2" s="456"/>
      <c r="F2" s="508" t="s">
        <v>5</v>
      </c>
      <c r="G2" s="456"/>
      <c r="H2" s="2"/>
      <c r="I2" s="503" t="s">
        <v>6</v>
      </c>
      <c r="J2" s="401"/>
      <c r="K2" s="401"/>
      <c r="L2" s="401"/>
      <c r="M2" s="130"/>
      <c r="N2" s="3"/>
      <c r="O2" s="3"/>
      <c r="P2" s="1"/>
      <c r="Q2" s="1"/>
      <c r="R2" s="1"/>
      <c r="S2" s="1"/>
      <c r="T2" s="1"/>
      <c r="U2" s="1"/>
      <c r="V2" s="1"/>
      <c r="W2" s="1"/>
      <c r="X2" s="1"/>
      <c r="Y2" s="1"/>
      <c r="Z2" s="1"/>
    </row>
    <row r="3" spans="1:26" ht="15.75" customHeight="1">
      <c r="A3" s="291" t="s">
        <v>7</v>
      </c>
      <c r="B3" s="407" t="s">
        <v>8</v>
      </c>
      <c r="C3" s="409"/>
      <c r="D3" s="407" t="s">
        <v>9</v>
      </c>
      <c r="E3" s="409"/>
      <c r="F3" s="505" t="s">
        <v>9</v>
      </c>
      <c r="G3" s="506"/>
      <c r="H3" s="2"/>
      <c r="I3" s="504" t="s">
        <v>10</v>
      </c>
      <c r="J3" s="401"/>
      <c r="K3" s="401"/>
      <c r="L3" s="401"/>
      <c r="M3" s="401"/>
      <c r="N3" s="3"/>
      <c r="O3" s="3"/>
      <c r="P3" s="1"/>
      <c r="Q3" s="1"/>
      <c r="R3" s="1"/>
      <c r="S3" s="1"/>
      <c r="T3" s="1"/>
      <c r="U3" s="1"/>
      <c r="V3" s="1"/>
      <c r="W3" s="1"/>
      <c r="X3" s="1"/>
      <c r="Y3" s="1"/>
      <c r="Z3" s="1"/>
    </row>
    <row r="4" spans="1:26" ht="15.75" customHeight="1">
      <c r="A4" s="292" t="s">
        <v>12</v>
      </c>
      <c r="B4" s="407" t="s">
        <v>13</v>
      </c>
      <c r="C4" s="409"/>
      <c r="D4" s="407" t="s">
        <v>14</v>
      </c>
      <c r="E4" s="409"/>
      <c r="F4" s="407" t="s">
        <v>14</v>
      </c>
      <c r="G4" s="409"/>
      <c r="H4" s="3"/>
      <c r="I4" s="401"/>
      <c r="J4" s="401"/>
      <c r="K4" s="401"/>
      <c r="L4" s="401"/>
      <c r="M4" s="401"/>
      <c r="N4" s="3"/>
      <c r="O4" s="3"/>
      <c r="P4" s="1"/>
      <c r="Q4" s="1"/>
      <c r="R4" s="1"/>
      <c r="S4" s="1"/>
      <c r="T4" s="1"/>
      <c r="U4" s="1"/>
      <c r="V4" s="1"/>
      <c r="W4" s="1"/>
      <c r="X4" s="1"/>
      <c r="Y4" s="1"/>
      <c r="Z4" s="1"/>
    </row>
    <row r="5" spans="1:26" ht="15.75" customHeight="1">
      <c r="A5" s="292" t="s">
        <v>15</v>
      </c>
      <c r="B5" s="407" t="s">
        <v>16</v>
      </c>
      <c r="C5" s="409"/>
      <c r="D5" s="407" t="s">
        <v>17</v>
      </c>
      <c r="E5" s="409"/>
      <c r="F5" s="407" t="s">
        <v>17</v>
      </c>
      <c r="G5" s="409"/>
      <c r="H5" s="3"/>
      <c r="I5" s="401"/>
      <c r="J5" s="401"/>
      <c r="K5" s="401"/>
      <c r="L5" s="401"/>
      <c r="M5" s="401"/>
      <c r="N5" s="3"/>
      <c r="O5" s="3"/>
      <c r="P5" s="1"/>
      <c r="Q5" s="1"/>
      <c r="R5" s="1"/>
      <c r="S5" s="1"/>
      <c r="T5" s="1"/>
      <c r="U5" s="1"/>
      <c r="V5" s="1"/>
      <c r="W5" s="1"/>
      <c r="X5" s="1"/>
      <c r="Y5" s="1"/>
      <c r="Z5" s="1"/>
    </row>
    <row r="6" spans="1:26" ht="15.75" customHeight="1">
      <c r="A6" s="292" t="s">
        <v>18</v>
      </c>
      <c r="B6" s="407" t="s">
        <v>19</v>
      </c>
      <c r="C6" s="409"/>
      <c r="D6" s="407"/>
      <c r="E6" s="409"/>
      <c r="F6" s="407" t="s">
        <v>20</v>
      </c>
      <c r="G6" s="409"/>
      <c r="H6" s="3"/>
      <c r="I6" s="300"/>
      <c r="J6" s="3"/>
      <c r="K6" s="3"/>
      <c r="L6" s="3"/>
      <c r="M6" s="3"/>
      <c r="N6" s="3"/>
      <c r="O6" s="3"/>
      <c r="P6" s="1"/>
      <c r="Q6" s="1"/>
      <c r="R6" s="1"/>
      <c r="S6" s="1"/>
      <c r="T6" s="1"/>
      <c r="U6" s="1"/>
      <c r="V6" s="1"/>
      <c r="W6" s="1"/>
      <c r="X6" s="1"/>
      <c r="Y6" s="1"/>
      <c r="Z6" s="1"/>
    </row>
    <row r="7" spans="1:26" ht="15.75" customHeight="1">
      <c r="A7" s="292" t="s">
        <v>279</v>
      </c>
      <c r="B7" s="135">
        <v>2000</v>
      </c>
      <c r="C7" s="2" t="s">
        <v>22</v>
      </c>
      <c r="D7" s="135">
        <v>5000</v>
      </c>
      <c r="E7" s="2" t="s">
        <v>23</v>
      </c>
      <c r="F7" s="135">
        <v>4000</v>
      </c>
      <c r="G7" s="229" t="s">
        <v>23</v>
      </c>
      <c r="H7" s="2"/>
      <c r="I7" s="511" t="s">
        <v>24</v>
      </c>
      <c r="J7" s="401"/>
      <c r="K7" s="401"/>
      <c r="L7" s="401"/>
      <c r="M7" s="401"/>
      <c r="N7" s="3"/>
      <c r="O7" s="3"/>
      <c r="P7" s="1"/>
      <c r="Q7" s="1"/>
      <c r="R7" s="1"/>
      <c r="S7" s="1"/>
      <c r="T7" s="1"/>
      <c r="U7" s="1"/>
      <c r="V7" s="1"/>
      <c r="W7" s="1"/>
      <c r="X7" s="1"/>
      <c r="Y7" s="1"/>
      <c r="Z7" s="1"/>
    </row>
    <row r="8" spans="1:26" ht="15.75" customHeight="1">
      <c r="A8" s="292" t="s">
        <v>21</v>
      </c>
      <c r="B8" s="135">
        <v>1500</v>
      </c>
      <c r="C8" s="2" t="s">
        <v>22</v>
      </c>
      <c r="D8" s="135">
        <v>4500</v>
      </c>
      <c r="E8" s="2" t="s">
        <v>23</v>
      </c>
      <c r="F8" s="135">
        <v>3500</v>
      </c>
      <c r="G8" s="229" t="s">
        <v>23</v>
      </c>
      <c r="H8" s="2"/>
      <c r="I8" s="401"/>
      <c r="J8" s="401"/>
      <c r="K8" s="401"/>
      <c r="L8" s="401"/>
      <c r="M8" s="401"/>
      <c r="N8" s="3"/>
      <c r="O8" s="3"/>
      <c r="P8" s="1"/>
      <c r="Q8" s="1"/>
      <c r="R8" s="1"/>
      <c r="S8" s="1"/>
      <c r="T8" s="1"/>
      <c r="U8" s="1"/>
      <c r="V8" s="1"/>
      <c r="W8" s="1"/>
      <c r="X8" s="1"/>
      <c r="Y8" s="1"/>
      <c r="Z8" s="1"/>
    </row>
    <row r="9" spans="1:26" ht="15.75" customHeight="1">
      <c r="A9" s="292" t="s">
        <v>25</v>
      </c>
      <c r="B9" s="135">
        <v>0.59</v>
      </c>
      <c r="C9" s="2" t="s">
        <v>26</v>
      </c>
      <c r="D9" s="135">
        <v>0.08</v>
      </c>
      <c r="E9" s="2" t="s">
        <v>27</v>
      </c>
      <c r="F9" s="135">
        <v>0.12</v>
      </c>
      <c r="G9" s="229" t="s">
        <v>27</v>
      </c>
      <c r="H9" s="2"/>
      <c r="I9" s="401"/>
      <c r="J9" s="401"/>
      <c r="K9" s="401"/>
      <c r="L9" s="401"/>
      <c r="M9" s="401"/>
      <c r="N9" s="3"/>
      <c r="O9" s="3"/>
      <c r="P9" s="1"/>
      <c r="Q9" s="1"/>
      <c r="R9" s="1"/>
      <c r="S9" s="1"/>
      <c r="T9" s="1"/>
      <c r="U9" s="1"/>
      <c r="V9" s="1"/>
      <c r="W9" s="1"/>
      <c r="X9" s="1"/>
      <c r="Y9" s="1"/>
      <c r="Z9" s="1"/>
    </row>
    <row r="10" spans="1:26" ht="15.75" customHeight="1">
      <c r="A10" s="292" t="s">
        <v>28</v>
      </c>
      <c r="B10" s="302">
        <v>0.75</v>
      </c>
      <c r="C10" s="2" t="s">
        <v>26</v>
      </c>
      <c r="D10" s="302">
        <v>1</v>
      </c>
      <c r="E10" s="2" t="s">
        <v>27</v>
      </c>
      <c r="F10" s="302">
        <v>1.5</v>
      </c>
      <c r="G10" s="229" t="s">
        <v>27</v>
      </c>
      <c r="H10" s="2"/>
      <c r="I10" s="401"/>
      <c r="J10" s="401"/>
      <c r="K10" s="401"/>
      <c r="L10" s="401"/>
      <c r="M10" s="401"/>
      <c r="N10" s="3"/>
      <c r="O10" s="3"/>
      <c r="P10" s="1"/>
      <c r="Q10" s="1"/>
      <c r="R10" s="1"/>
      <c r="S10" s="1"/>
      <c r="T10" s="1"/>
      <c r="U10" s="1"/>
      <c r="V10" s="1"/>
      <c r="W10" s="1"/>
      <c r="X10" s="1"/>
      <c r="Y10" s="1"/>
      <c r="Z10" s="1"/>
    </row>
    <row r="11" spans="1:26" ht="15.75" customHeight="1">
      <c r="A11" s="292" t="s">
        <v>29</v>
      </c>
      <c r="B11" s="223">
        <v>0.02</v>
      </c>
      <c r="C11" s="3"/>
      <c r="D11" s="217">
        <v>1</v>
      </c>
      <c r="E11" s="2"/>
      <c r="F11" s="217">
        <v>1</v>
      </c>
      <c r="G11" s="229"/>
      <c r="H11" s="2"/>
      <c r="I11" s="401"/>
      <c r="J11" s="401"/>
      <c r="K11" s="401"/>
      <c r="L11" s="401"/>
      <c r="M11" s="401"/>
      <c r="N11" s="15"/>
      <c r="O11" s="3"/>
      <c r="P11" s="1"/>
      <c r="Q11" s="1"/>
      <c r="R11" s="1"/>
      <c r="S11" s="1"/>
      <c r="T11" s="1"/>
      <c r="U11" s="1"/>
      <c r="V11" s="1"/>
      <c r="W11" s="1"/>
      <c r="X11" s="1"/>
      <c r="Y11" s="1"/>
      <c r="Z11" s="1"/>
    </row>
    <row r="12" spans="1:26" ht="15.75" customHeight="1">
      <c r="A12" s="303" t="s">
        <v>30</v>
      </c>
      <c r="B12" s="223">
        <v>0.03</v>
      </c>
      <c r="C12" s="277"/>
      <c r="D12" s="217">
        <v>0</v>
      </c>
      <c r="E12" s="304"/>
      <c r="F12" s="217">
        <v>0</v>
      </c>
      <c r="G12" s="304"/>
      <c r="H12" s="2"/>
      <c r="I12" s="401"/>
      <c r="J12" s="401"/>
      <c r="K12" s="401"/>
      <c r="L12" s="401"/>
      <c r="M12" s="401"/>
      <c r="N12" s="3"/>
      <c r="O12" s="3"/>
      <c r="P12" s="1"/>
      <c r="Q12" s="1"/>
      <c r="R12" s="1"/>
      <c r="S12" s="1"/>
      <c r="T12" s="1"/>
      <c r="U12" s="1"/>
      <c r="V12" s="1"/>
      <c r="W12" s="1"/>
      <c r="X12" s="1"/>
      <c r="Y12" s="1"/>
      <c r="Z12" s="1"/>
    </row>
    <row r="13" spans="1:26" ht="15.75" customHeight="1">
      <c r="A13" s="305"/>
      <c r="B13" s="305"/>
      <c r="C13" s="305"/>
      <c r="D13" s="305"/>
      <c r="E13" s="305"/>
      <c r="F13" s="305"/>
      <c r="G13" s="305"/>
      <c r="H13" s="2"/>
      <c r="I13" s="401"/>
      <c r="J13" s="401"/>
      <c r="K13" s="401"/>
      <c r="L13" s="401"/>
      <c r="M13" s="401"/>
      <c r="N13" s="3"/>
      <c r="O13" s="3"/>
      <c r="P13" s="1"/>
      <c r="Q13" s="1"/>
      <c r="R13" s="1"/>
      <c r="S13" s="1"/>
      <c r="T13" s="1"/>
      <c r="U13" s="1"/>
      <c r="V13" s="1"/>
      <c r="W13" s="1"/>
      <c r="X13" s="1"/>
      <c r="Y13" s="1"/>
      <c r="Z13" s="1"/>
    </row>
    <row r="14" spans="1:26" ht="15.75" customHeight="1">
      <c r="A14" s="2"/>
      <c r="B14" s="2"/>
      <c r="C14" s="2"/>
      <c r="D14" s="2"/>
      <c r="E14" s="2"/>
      <c r="F14" s="2"/>
      <c r="G14" s="2"/>
      <c r="H14" s="2"/>
      <c r="I14" s="3"/>
      <c r="J14" s="3"/>
      <c r="K14" s="3"/>
      <c r="L14" s="16"/>
      <c r="M14" s="16"/>
      <c r="N14" s="3"/>
      <c r="O14" s="3"/>
      <c r="P14" s="1"/>
      <c r="Q14" s="1"/>
      <c r="R14" s="1"/>
      <c r="S14" s="1"/>
      <c r="T14" s="1"/>
      <c r="U14" s="1"/>
      <c r="V14" s="1"/>
      <c r="W14" s="1"/>
      <c r="X14" s="1"/>
      <c r="Y14" s="1"/>
      <c r="Z14" s="1"/>
    </row>
    <row r="15" spans="1:26" ht="21" customHeight="1">
      <c r="A15" s="306" t="s">
        <v>31</v>
      </c>
      <c r="B15" s="509" t="s">
        <v>3</v>
      </c>
      <c r="C15" s="456"/>
      <c r="D15" s="508" t="s">
        <v>4</v>
      </c>
      <c r="E15" s="456"/>
      <c r="F15" s="508" t="s">
        <v>5</v>
      </c>
      <c r="G15" s="456"/>
      <c r="H15" s="2"/>
      <c r="I15" s="439" t="s">
        <v>34</v>
      </c>
      <c r="J15" s="403"/>
      <c r="K15" s="403"/>
      <c r="L15" s="16"/>
      <c r="M15" s="16"/>
      <c r="N15" s="3"/>
      <c r="O15" s="3"/>
      <c r="P15" s="1"/>
      <c r="Q15" s="1"/>
      <c r="R15" s="1"/>
      <c r="S15" s="1"/>
      <c r="T15" s="1"/>
      <c r="U15" s="1"/>
      <c r="V15" s="1"/>
      <c r="W15" s="1"/>
      <c r="X15" s="1"/>
      <c r="Y15" s="1"/>
      <c r="Z15" s="1"/>
    </row>
    <row r="16" spans="1:26" ht="15.75" customHeight="1">
      <c r="A16" s="229" t="s">
        <v>32</v>
      </c>
      <c r="B16" s="309">
        <f>Material!D24*I19*I21</f>
        <v>1494.5051307883332</v>
      </c>
      <c r="C16" s="310" t="s">
        <v>290</v>
      </c>
      <c r="D16" s="311">
        <f>Material!K24*I19*I21</f>
        <v>250.17776990872247</v>
      </c>
      <c r="E16" s="310" t="s">
        <v>290</v>
      </c>
      <c r="F16" s="309">
        <f>(Material!R24*I19)*I21</f>
        <v>260.18290259060001</v>
      </c>
      <c r="G16" s="310" t="s">
        <v>290</v>
      </c>
      <c r="H16" s="2"/>
      <c r="I16" s="402" t="s">
        <v>36</v>
      </c>
      <c r="J16" s="403"/>
      <c r="K16" s="403"/>
      <c r="L16" s="16"/>
      <c r="M16" s="16"/>
      <c r="N16" s="3"/>
      <c r="O16" s="3"/>
      <c r="P16" s="1"/>
      <c r="Q16" s="1"/>
      <c r="R16" s="1"/>
      <c r="S16" s="1"/>
      <c r="T16" s="1"/>
      <c r="U16" s="1"/>
      <c r="V16" s="1"/>
      <c r="W16" s="1"/>
      <c r="X16" s="1"/>
      <c r="Y16" s="1"/>
      <c r="Z16" s="1"/>
    </row>
    <row r="17" spans="1:26" ht="15.75" customHeight="1">
      <c r="A17" s="229" t="s">
        <v>294</v>
      </c>
      <c r="B17" s="309">
        <f>Production!B6</f>
        <v>0</v>
      </c>
      <c r="C17" s="310" t="s">
        <v>290</v>
      </c>
      <c r="D17" s="309">
        <f>Production!D6*I19</f>
        <v>0</v>
      </c>
      <c r="E17" s="310" t="s">
        <v>290</v>
      </c>
      <c r="F17" s="309">
        <f>Production!F6*I19</f>
        <v>0</v>
      </c>
      <c r="G17" s="310" t="s">
        <v>290</v>
      </c>
      <c r="H17" s="2"/>
      <c r="I17" s="3"/>
      <c r="J17" s="3"/>
      <c r="K17" s="3"/>
      <c r="L17" s="16"/>
      <c r="M17" s="16"/>
      <c r="N17" s="3"/>
      <c r="O17" s="3"/>
      <c r="P17" s="1"/>
      <c r="Q17" s="1"/>
      <c r="R17" s="1"/>
      <c r="S17" s="1"/>
      <c r="T17" s="1"/>
      <c r="U17" s="1"/>
      <c r="V17" s="1"/>
      <c r="W17" s="1"/>
      <c r="X17" s="1"/>
      <c r="Y17" s="1"/>
      <c r="Z17" s="1"/>
    </row>
    <row r="18" spans="1:26" ht="15.75" customHeight="1">
      <c r="A18" s="229" t="s">
        <v>297</v>
      </c>
      <c r="B18" s="309"/>
      <c r="C18" s="312" t="s">
        <v>290</v>
      </c>
      <c r="D18" s="309"/>
      <c r="E18" s="312" t="s">
        <v>290</v>
      </c>
      <c r="F18" s="309"/>
      <c r="G18" s="312" t="s">
        <v>290</v>
      </c>
      <c r="H18" s="2"/>
      <c r="I18" s="510" t="s">
        <v>39</v>
      </c>
      <c r="J18" s="456"/>
      <c r="K18" s="3"/>
      <c r="L18" s="16"/>
      <c r="M18" s="16"/>
      <c r="N18" s="3"/>
      <c r="O18" s="3"/>
      <c r="P18" s="1"/>
      <c r="Q18" s="1"/>
      <c r="R18" s="1"/>
      <c r="S18" s="1"/>
      <c r="T18" s="1"/>
      <c r="U18" s="1"/>
      <c r="V18" s="1"/>
      <c r="W18" s="1"/>
      <c r="X18" s="1"/>
      <c r="Y18" s="1"/>
      <c r="Z18" s="1"/>
    </row>
    <row r="19" spans="1:26" ht="15.75" customHeight="1">
      <c r="A19" s="229" t="s">
        <v>35</v>
      </c>
      <c r="B19" s="309">
        <f>Transportation!B21*I19</f>
        <v>304.73043513139226</v>
      </c>
      <c r="C19" s="312" t="s">
        <v>290</v>
      </c>
      <c r="D19" s="309">
        <f>Transportation!H21*I19</f>
        <v>4.2019972252637467</v>
      </c>
      <c r="E19" s="312" t="s">
        <v>290</v>
      </c>
      <c r="F19" s="309">
        <f>Transportation!N21*I19</f>
        <v>7.2567825096618366</v>
      </c>
      <c r="G19" s="312" t="s">
        <v>290</v>
      </c>
      <c r="H19" s="2"/>
      <c r="I19" s="317">
        <v>0.27777800000000002</v>
      </c>
      <c r="J19" s="294" t="s">
        <v>42</v>
      </c>
      <c r="K19" s="3"/>
      <c r="L19" s="3"/>
      <c r="M19" s="3"/>
      <c r="N19" s="3"/>
      <c r="O19" s="3"/>
      <c r="P19" s="1"/>
      <c r="Q19" s="1"/>
      <c r="R19" s="1"/>
      <c r="S19" s="1"/>
      <c r="T19" s="1"/>
      <c r="U19" s="1"/>
      <c r="V19" s="1"/>
      <c r="W19" s="1"/>
      <c r="X19" s="1"/>
      <c r="Y19" s="1"/>
      <c r="Z19" s="1"/>
    </row>
    <row r="20" spans="1:26" ht="15.75" customHeight="1">
      <c r="A20" s="229" t="s">
        <v>37</v>
      </c>
      <c r="B20" s="309">
        <f>(Disposal!B14*I19)</f>
        <v>6.545244819525001</v>
      </c>
      <c r="C20" s="312" t="s">
        <v>290</v>
      </c>
      <c r="D20" s="309"/>
      <c r="E20" s="312" t="s">
        <v>290</v>
      </c>
      <c r="F20" s="309"/>
      <c r="G20" s="312" t="s">
        <v>290</v>
      </c>
      <c r="H20" s="2"/>
      <c r="I20" s="317">
        <v>1E-3</v>
      </c>
      <c r="J20" s="294" t="s">
        <v>45</v>
      </c>
      <c r="K20" s="3"/>
      <c r="L20" s="3"/>
      <c r="M20" s="3"/>
      <c r="N20" s="3"/>
      <c r="O20" s="3"/>
      <c r="P20" s="1"/>
      <c r="Q20" s="1"/>
      <c r="R20" s="1"/>
      <c r="S20" s="1"/>
      <c r="T20" s="1"/>
      <c r="U20" s="1"/>
      <c r="V20" s="1"/>
      <c r="W20" s="1"/>
      <c r="X20" s="1"/>
      <c r="Y20" s="1"/>
      <c r="Z20" s="1"/>
    </row>
    <row r="21" spans="1:26" ht="15.75" customHeight="1">
      <c r="A21" s="318" t="s">
        <v>300</v>
      </c>
      <c r="B21" s="319">
        <f>SUM(B16:B20)</f>
        <v>1805.7808107392505</v>
      </c>
      <c r="C21" s="320" t="s">
        <v>290</v>
      </c>
      <c r="D21" s="321">
        <f>SUM(D16:D20)</f>
        <v>254.37976713398621</v>
      </c>
      <c r="E21" s="320" t="s">
        <v>290</v>
      </c>
      <c r="F21" s="321">
        <f>SUM(F16:F20)</f>
        <v>267.43968510026184</v>
      </c>
      <c r="G21" s="320" t="s">
        <v>290</v>
      </c>
      <c r="H21" s="2"/>
      <c r="I21" s="317">
        <v>1000</v>
      </c>
      <c r="J21" s="294" t="s">
        <v>47</v>
      </c>
      <c r="K21" s="3"/>
      <c r="L21" s="3"/>
      <c r="M21" s="3"/>
      <c r="N21" s="3"/>
      <c r="O21" s="3"/>
      <c r="P21" s="1"/>
      <c r="Q21" s="1"/>
      <c r="R21" s="1"/>
      <c r="S21" s="1"/>
      <c r="T21" s="1"/>
      <c r="U21" s="1"/>
      <c r="V21" s="1"/>
      <c r="W21" s="1"/>
      <c r="X21" s="1"/>
      <c r="Y21" s="1"/>
      <c r="Z21" s="1"/>
    </row>
    <row r="22" spans="1:26" ht="15.75" customHeight="1">
      <c r="A22" s="322" t="s">
        <v>40</v>
      </c>
      <c r="B22" s="323">
        <f>B21*(B8/I21)</f>
        <v>2708.6712161088758</v>
      </c>
      <c r="C22" s="320" t="s">
        <v>41</v>
      </c>
      <c r="D22" s="323">
        <f>D21*(D8/$I$21)</f>
        <v>1144.7089521029379</v>
      </c>
      <c r="E22" s="320" t="s">
        <v>41</v>
      </c>
      <c r="F22" s="323">
        <f>F21*(F8/I21)</f>
        <v>936.03889785091644</v>
      </c>
      <c r="G22" s="320" t="s">
        <v>41</v>
      </c>
      <c r="H22" s="2"/>
      <c r="I22" s="324"/>
      <c r="J22" s="294" t="s">
        <v>49</v>
      </c>
      <c r="K22" s="3"/>
      <c r="L22" s="3"/>
      <c r="M22" s="3"/>
      <c r="N22" s="3"/>
      <c r="O22" s="3"/>
      <c r="P22" s="1"/>
      <c r="Q22" s="1"/>
      <c r="R22" s="1"/>
      <c r="S22" s="1"/>
      <c r="T22" s="1"/>
      <c r="U22" s="1"/>
      <c r="V22" s="1"/>
      <c r="W22" s="1"/>
      <c r="X22" s="1"/>
      <c r="Y22" s="1"/>
      <c r="Z22" s="1"/>
    </row>
    <row r="23" spans="1:26" ht="15.75" customHeight="1">
      <c r="A23" s="322" t="s">
        <v>38</v>
      </c>
      <c r="B23" s="17">
        <f>B21/$I$21</f>
        <v>1.8057808107392506</v>
      </c>
      <c r="C23" s="320" t="s">
        <v>41</v>
      </c>
      <c r="D23" s="17">
        <f>D21/$I$21</f>
        <v>0.25437976713398619</v>
      </c>
      <c r="E23" s="320" t="s">
        <v>41</v>
      </c>
      <c r="F23" s="17">
        <f>F21/I21</f>
        <v>0.26743968510026184</v>
      </c>
      <c r="G23" s="320" t="s">
        <v>41</v>
      </c>
      <c r="H23" s="2"/>
      <c r="I23" s="325">
        <v>1.6500000000000001E-2</v>
      </c>
      <c r="J23" s="294" t="s">
        <v>51</v>
      </c>
      <c r="K23" s="3"/>
      <c r="L23" s="3"/>
      <c r="M23" s="3"/>
      <c r="N23" s="3"/>
      <c r="O23" s="3"/>
      <c r="P23" s="1"/>
      <c r="Q23" s="1"/>
      <c r="R23" s="1"/>
      <c r="S23" s="1"/>
      <c r="T23" s="1"/>
      <c r="U23" s="1"/>
      <c r="V23" s="1"/>
      <c r="W23" s="1"/>
      <c r="X23" s="1"/>
      <c r="Y23" s="1"/>
      <c r="Z23" s="1"/>
    </row>
    <row r="24" spans="1:26" ht="15.75" customHeight="1">
      <c r="A24" s="2" t="s">
        <v>43</v>
      </c>
      <c r="B24" s="326">
        <f>(Material!F24*I21)</f>
        <v>388.40875</v>
      </c>
      <c r="C24" s="320" t="s">
        <v>187</v>
      </c>
      <c r="D24" s="327">
        <f>Material!M24*I21</f>
        <v>48.949011744000003</v>
      </c>
      <c r="E24" s="320" t="s">
        <v>187</v>
      </c>
      <c r="F24" s="328">
        <f>Material!T24*I21</f>
        <v>31.479239999999997</v>
      </c>
      <c r="G24" s="320" t="s">
        <v>187</v>
      </c>
      <c r="H24" s="2"/>
      <c r="I24" s="329">
        <v>2.1000000000000001E-2</v>
      </c>
      <c r="J24" s="299" t="s">
        <v>54</v>
      </c>
      <c r="K24" s="3"/>
      <c r="L24" s="3"/>
      <c r="M24" s="3"/>
      <c r="N24" s="3"/>
      <c r="O24" s="3"/>
      <c r="P24" s="1"/>
      <c r="Q24" s="1"/>
      <c r="R24" s="1"/>
      <c r="S24" s="1"/>
      <c r="T24" s="1"/>
      <c r="U24" s="1"/>
      <c r="V24" s="1"/>
      <c r="W24" s="1"/>
      <c r="X24" s="1"/>
      <c r="Y24" s="1"/>
      <c r="Z24" s="1"/>
    </row>
    <row r="25" spans="1:26" ht="15.75" customHeight="1">
      <c r="A25" s="2" t="s">
        <v>301</v>
      </c>
      <c r="B25" s="330">
        <f>Production!B7</f>
        <v>0</v>
      </c>
      <c r="C25" s="310" t="s">
        <v>187</v>
      </c>
      <c r="D25" s="309">
        <f>Production!D7</f>
        <v>0</v>
      </c>
      <c r="E25" s="310" t="s">
        <v>187</v>
      </c>
      <c r="F25" s="330">
        <f>Production!F7</f>
        <v>0</v>
      </c>
      <c r="G25" s="310" t="s">
        <v>187</v>
      </c>
      <c r="H25" s="2"/>
      <c r="I25" s="1"/>
      <c r="J25" s="1"/>
      <c r="K25" s="3"/>
      <c r="L25" s="3"/>
      <c r="M25" s="3"/>
      <c r="N25" s="3"/>
      <c r="O25" s="3"/>
      <c r="P25" s="1"/>
      <c r="Q25" s="1"/>
      <c r="R25" s="1"/>
      <c r="S25" s="1"/>
      <c r="T25" s="1"/>
      <c r="U25" s="1"/>
      <c r="V25" s="1"/>
      <c r="W25" s="1"/>
      <c r="X25" s="1"/>
      <c r="Y25" s="1"/>
      <c r="Z25" s="1"/>
    </row>
    <row r="26" spans="1:26" ht="15.75" customHeight="1">
      <c r="A26" s="2" t="s">
        <v>302</v>
      </c>
      <c r="B26" s="330"/>
      <c r="C26" s="310" t="s">
        <v>187</v>
      </c>
      <c r="D26" s="309"/>
      <c r="E26" s="310" t="s">
        <v>187</v>
      </c>
      <c r="F26" s="330"/>
      <c r="G26" s="310" t="s">
        <v>187</v>
      </c>
      <c r="H26" s="2"/>
      <c r="I26" s="1"/>
      <c r="J26" s="1"/>
      <c r="K26" s="3"/>
      <c r="L26" s="3"/>
      <c r="M26" s="3"/>
      <c r="N26" s="3"/>
      <c r="O26" s="3"/>
      <c r="P26" s="1"/>
      <c r="Q26" s="1"/>
      <c r="R26" s="1"/>
      <c r="S26" s="1"/>
      <c r="T26" s="1"/>
      <c r="U26" s="1"/>
      <c r="V26" s="1"/>
      <c r="W26" s="1"/>
      <c r="X26" s="1"/>
      <c r="Y26" s="1"/>
      <c r="Z26" s="1"/>
    </row>
    <row r="27" spans="1:26" ht="15.75" customHeight="1">
      <c r="A27" s="2" t="s">
        <v>46</v>
      </c>
      <c r="B27" s="330">
        <f>Transportation!B22</f>
        <v>81.994412310958168</v>
      </c>
      <c r="C27" s="310" t="s">
        <v>187</v>
      </c>
      <c r="D27" s="309">
        <f>Transportation!H22</f>
        <v>1.1306395859974425</v>
      </c>
      <c r="E27" s="310" t="s">
        <v>187</v>
      </c>
      <c r="F27" s="331">
        <f>Transportation!N22</f>
        <v>1.9525966183574881</v>
      </c>
      <c r="G27" s="310" t="s">
        <v>187</v>
      </c>
      <c r="H27" s="2"/>
      <c r="I27" s="3"/>
      <c r="J27" s="3"/>
      <c r="K27" s="3"/>
      <c r="L27" s="3"/>
      <c r="M27" s="3"/>
      <c r="N27" s="3"/>
      <c r="O27" s="3"/>
      <c r="P27" s="1"/>
      <c r="Q27" s="1"/>
      <c r="R27" s="1"/>
      <c r="S27" s="1"/>
      <c r="T27" s="1"/>
      <c r="U27" s="1"/>
      <c r="V27" s="1"/>
      <c r="W27" s="1"/>
      <c r="X27" s="1"/>
      <c r="Y27" s="1"/>
      <c r="Z27" s="1"/>
    </row>
    <row r="28" spans="1:26" ht="15.75" customHeight="1">
      <c r="A28" s="2" t="s">
        <v>48</v>
      </c>
      <c r="B28" s="332">
        <f>Disposal!B15*(I21/Disposal!B4)</f>
        <v>0</v>
      </c>
      <c r="C28" s="333" t="s">
        <v>187</v>
      </c>
      <c r="D28" s="332">
        <f>Disposal!F15</f>
        <v>0</v>
      </c>
      <c r="E28" s="333" t="s">
        <v>187</v>
      </c>
      <c r="F28" s="332">
        <f>Disposal!H15</f>
        <v>0</v>
      </c>
      <c r="G28" s="333" t="s">
        <v>187</v>
      </c>
      <c r="H28" s="2"/>
      <c r="I28" s="3"/>
      <c r="J28" s="3"/>
      <c r="K28" s="3"/>
      <c r="L28" s="3"/>
      <c r="M28" s="3"/>
      <c r="N28" s="3"/>
      <c r="O28" s="3"/>
      <c r="P28" s="1"/>
      <c r="Q28" s="1"/>
      <c r="R28" s="1"/>
      <c r="S28" s="1"/>
      <c r="T28" s="1"/>
      <c r="U28" s="1"/>
      <c r="V28" s="1"/>
      <c r="W28" s="1"/>
      <c r="X28" s="1"/>
      <c r="Y28" s="1"/>
      <c r="Z28" s="1"/>
    </row>
    <row r="29" spans="1:26" ht="15.75" customHeight="1">
      <c r="A29" s="318" t="s">
        <v>303</v>
      </c>
      <c r="B29" s="334">
        <f>SUM(B24:B28)</f>
        <v>470.40316231095818</v>
      </c>
      <c r="C29" s="333" t="s">
        <v>187</v>
      </c>
      <c r="D29" s="335">
        <f>SUM(D24:D28)</f>
        <v>50.079651329997446</v>
      </c>
      <c r="E29" s="333" t="s">
        <v>187</v>
      </c>
      <c r="F29" s="334">
        <f>SUM(F24:F28)</f>
        <v>33.431836618357487</v>
      </c>
      <c r="G29" s="333" t="s">
        <v>187</v>
      </c>
      <c r="H29" s="2" t="s">
        <v>304</v>
      </c>
      <c r="I29" s="3">
        <f>(Disposal!B13+Disposal!D13)/(Disposal!D5+Disposal!B5)*I22*I21</f>
        <v>0</v>
      </c>
      <c r="J29" s="3"/>
      <c r="K29" s="3"/>
      <c r="L29" s="3"/>
      <c r="M29" s="3"/>
      <c r="N29" s="3"/>
      <c r="O29" s="3"/>
      <c r="P29" s="1"/>
      <c r="Q29" s="1"/>
      <c r="R29" s="1"/>
      <c r="S29" s="1"/>
      <c r="T29" s="1"/>
      <c r="U29" s="1"/>
      <c r="V29" s="1"/>
      <c r="W29" s="1"/>
      <c r="X29" s="1"/>
      <c r="Y29" s="1"/>
      <c r="Z29" s="1"/>
    </row>
    <row r="30" spans="1:26" ht="15.75" customHeight="1">
      <c r="A30" s="224" t="s">
        <v>52</v>
      </c>
      <c r="B30" s="336">
        <f>B29*(B8/I21)</f>
        <v>705.6047434664373</v>
      </c>
      <c r="C30" s="337" t="s">
        <v>305</v>
      </c>
      <c r="D30" s="336">
        <f>D29*(D8/$I$21)</f>
        <v>225.3584309849885</v>
      </c>
      <c r="E30" s="333" t="s">
        <v>305</v>
      </c>
      <c r="F30" s="323">
        <f>F29*(F8/I21)</f>
        <v>117.0114281642512</v>
      </c>
      <c r="G30" s="333" t="s">
        <v>305</v>
      </c>
      <c r="H30" s="2" t="s">
        <v>306</v>
      </c>
      <c r="I30" s="3">
        <f>Disposal!F15/Disposal!F5*I24*I21</f>
        <v>0</v>
      </c>
      <c r="J30" s="3"/>
      <c r="K30" s="3"/>
      <c r="L30" s="3"/>
      <c r="M30" s="3"/>
      <c r="N30" s="3"/>
      <c r="O30" s="3"/>
      <c r="P30" s="1"/>
      <c r="Q30" s="1"/>
      <c r="R30" s="1"/>
      <c r="S30" s="1"/>
      <c r="T30" s="1"/>
      <c r="U30" s="1"/>
      <c r="V30" s="1"/>
      <c r="W30" s="1"/>
      <c r="X30" s="1"/>
      <c r="Y30" s="1"/>
      <c r="Z30" s="1"/>
    </row>
    <row r="31" spans="1:26" ht="15.75" customHeight="1">
      <c r="A31" s="224" t="s">
        <v>307</v>
      </c>
      <c r="B31" s="17">
        <f>B29/I21</f>
        <v>0.47040316231095819</v>
      </c>
      <c r="C31" s="310" t="s">
        <v>53</v>
      </c>
      <c r="D31" s="17">
        <f>D29/I21</f>
        <v>5.0079651329997449E-2</v>
      </c>
      <c r="E31" s="310" t="s">
        <v>53</v>
      </c>
      <c r="F31" s="17">
        <f>F29/I21</f>
        <v>3.343183661835749E-2</v>
      </c>
      <c r="G31" s="310" t="s">
        <v>53</v>
      </c>
      <c r="H31" s="2" t="s">
        <v>308</v>
      </c>
      <c r="I31" s="3"/>
      <c r="J31" s="3"/>
      <c r="K31" s="3"/>
      <c r="L31" s="3"/>
      <c r="M31" s="3"/>
      <c r="N31" s="3"/>
      <c r="O31" s="3"/>
      <c r="P31" s="1"/>
      <c r="Q31" s="1"/>
      <c r="R31" s="1"/>
      <c r="S31" s="1"/>
      <c r="T31" s="1"/>
      <c r="U31" s="1"/>
      <c r="V31" s="1"/>
      <c r="W31" s="1"/>
      <c r="X31" s="1"/>
      <c r="Y31" s="1"/>
      <c r="Z31" s="1"/>
    </row>
    <row r="32" spans="1:26" ht="15.75" customHeight="1">
      <c r="A32" s="224" t="s">
        <v>55</v>
      </c>
      <c r="B32" s="37">
        <f>B10*B8</f>
        <v>1125</v>
      </c>
      <c r="C32" s="338" t="s">
        <v>56</v>
      </c>
      <c r="D32" s="37">
        <f>D10*D8</f>
        <v>4500</v>
      </c>
      <c r="E32" s="338" t="s">
        <v>56</v>
      </c>
      <c r="F32" s="37">
        <f>F10*F8</f>
        <v>5250</v>
      </c>
      <c r="G32" s="338" t="s">
        <v>56</v>
      </c>
      <c r="H32" s="2"/>
      <c r="I32" s="3"/>
      <c r="J32" s="3"/>
      <c r="K32" s="3"/>
      <c r="L32" s="3"/>
      <c r="M32" s="3"/>
      <c r="N32" s="3"/>
      <c r="O32" s="3"/>
      <c r="P32" s="1"/>
      <c r="Q32" s="1"/>
      <c r="R32" s="1"/>
      <c r="S32" s="1"/>
      <c r="T32" s="1"/>
      <c r="U32" s="1"/>
      <c r="V32" s="1"/>
      <c r="W32" s="1"/>
      <c r="X32" s="1"/>
      <c r="Y32" s="1"/>
      <c r="Z32" s="1"/>
    </row>
    <row r="33" spans="1:26" ht="15.75" customHeight="1">
      <c r="A33" s="229" t="s">
        <v>57</v>
      </c>
      <c r="B33" s="17">
        <f>B9*B7</f>
        <v>1180</v>
      </c>
      <c r="C33" s="339" t="s">
        <v>56</v>
      </c>
      <c r="D33" s="17">
        <f>D9*D7</f>
        <v>400</v>
      </c>
      <c r="E33" s="339" t="s">
        <v>56</v>
      </c>
      <c r="F33" s="17">
        <f>F9*F7</f>
        <v>480</v>
      </c>
      <c r="G33" s="339" t="s">
        <v>56</v>
      </c>
      <c r="H33" s="2"/>
      <c r="I33" s="3"/>
      <c r="J33" s="3"/>
      <c r="K33" s="3"/>
      <c r="L33" s="3"/>
      <c r="M33" s="3"/>
      <c r="N33" s="3"/>
      <c r="O33" s="3"/>
      <c r="P33" s="1"/>
      <c r="Q33" s="1"/>
      <c r="R33" s="1"/>
      <c r="S33" s="1"/>
      <c r="T33" s="1"/>
      <c r="U33" s="1"/>
      <c r="V33" s="1"/>
      <c r="W33" s="1"/>
      <c r="X33" s="1"/>
      <c r="Y33" s="1"/>
      <c r="Z33" s="1"/>
    </row>
    <row r="34" spans="1:26" ht="15.75" customHeight="1">
      <c r="A34" s="340" t="s">
        <v>58</v>
      </c>
      <c r="B34" s="314">
        <f>B32-B33</f>
        <v>-55</v>
      </c>
      <c r="C34" s="341" t="s">
        <v>56</v>
      </c>
      <c r="D34" s="314">
        <f>D32-D33</f>
        <v>4100</v>
      </c>
      <c r="E34" s="341" t="s">
        <v>56</v>
      </c>
      <c r="F34" s="314">
        <f>F32-F33</f>
        <v>4770</v>
      </c>
      <c r="G34" s="341" t="s">
        <v>56</v>
      </c>
      <c r="H34" s="2"/>
      <c r="I34" s="3"/>
      <c r="J34" s="3"/>
      <c r="K34" s="3"/>
      <c r="L34" s="3"/>
      <c r="M34" s="3"/>
      <c r="N34" s="3"/>
      <c r="O34" s="3"/>
      <c r="P34" s="1"/>
      <c r="Q34" s="1"/>
      <c r="R34" s="1"/>
      <c r="S34" s="1"/>
      <c r="T34" s="1"/>
      <c r="U34" s="1"/>
      <c r="V34" s="1"/>
      <c r="W34" s="1"/>
      <c r="X34" s="1"/>
      <c r="Y34" s="1"/>
      <c r="Z34" s="1"/>
    </row>
    <row r="35" spans="1:26" ht="15.75" customHeight="1">
      <c r="A35" s="2"/>
      <c r="B35" s="2"/>
      <c r="C35" s="2"/>
      <c r="D35" s="2"/>
      <c r="E35" s="2"/>
      <c r="F35" s="2"/>
      <c r="G35" s="2"/>
      <c r="H35" s="2"/>
      <c r="I35" s="3"/>
      <c r="J35" s="3"/>
      <c r="K35" s="3"/>
      <c r="L35" s="2"/>
      <c r="M35" s="3"/>
      <c r="N35" s="3"/>
      <c r="O35" s="3"/>
      <c r="P35" s="1"/>
      <c r="Q35" s="1"/>
      <c r="R35" s="1"/>
      <c r="S35" s="1"/>
      <c r="T35" s="1"/>
      <c r="U35" s="1"/>
      <c r="V35" s="1"/>
      <c r="W35" s="1"/>
      <c r="X35" s="1"/>
      <c r="Y35" s="1"/>
      <c r="Z35" s="1"/>
    </row>
    <row r="36" spans="1:26" ht="18.75" customHeight="1">
      <c r="A36" s="507"/>
      <c r="B36" s="401"/>
      <c r="C36" s="2"/>
      <c r="D36" s="2"/>
      <c r="E36" s="2"/>
      <c r="F36" s="2"/>
      <c r="G36" s="2"/>
      <c r="H36" s="2"/>
      <c r="I36" s="3"/>
      <c r="J36" s="3"/>
      <c r="K36" s="3"/>
      <c r="L36" s="117"/>
      <c r="M36" s="3"/>
      <c r="N36" s="3"/>
      <c r="O36" s="3"/>
      <c r="P36" s="1"/>
      <c r="Q36" s="1"/>
      <c r="R36" s="1"/>
      <c r="S36" s="1"/>
      <c r="T36" s="1"/>
      <c r="U36" s="1"/>
      <c r="V36" s="1"/>
      <c r="W36" s="1"/>
      <c r="X36" s="1"/>
      <c r="Y36" s="1"/>
      <c r="Z36" s="1"/>
    </row>
    <row r="37" spans="1:26" ht="15.75" customHeight="1">
      <c r="A37" s="400" t="s">
        <v>309</v>
      </c>
      <c r="B37" s="401"/>
      <c r="C37" s="401"/>
      <c r="D37" s="401"/>
      <c r="E37" s="401"/>
      <c r="F37" s="401"/>
      <c r="G37" s="401"/>
      <c r="H37" s="2"/>
      <c r="I37" s="3"/>
      <c r="J37" s="3"/>
      <c r="K37" s="3"/>
      <c r="L37" s="3"/>
      <c r="M37" s="3"/>
      <c r="N37" s="3"/>
      <c r="O37" s="3"/>
      <c r="P37" s="1"/>
      <c r="Q37" s="1"/>
      <c r="R37" s="1"/>
      <c r="S37" s="1"/>
      <c r="T37" s="1"/>
      <c r="U37" s="1"/>
      <c r="V37" s="1"/>
      <c r="W37" s="1"/>
      <c r="X37" s="1"/>
      <c r="Y37" s="1"/>
      <c r="Z37" s="1"/>
    </row>
    <row r="38" spans="1:26" ht="15.75" customHeight="1">
      <c r="A38" s="401"/>
      <c r="B38" s="401"/>
      <c r="C38" s="401"/>
      <c r="D38" s="401"/>
      <c r="E38" s="401"/>
      <c r="F38" s="401"/>
      <c r="G38" s="401"/>
      <c r="H38" s="2"/>
      <c r="I38" s="3"/>
      <c r="J38" s="3"/>
      <c r="K38" s="3"/>
      <c r="L38" s="3"/>
      <c r="M38" s="3"/>
      <c r="N38" s="3"/>
      <c r="O38" s="3"/>
      <c r="P38" s="1"/>
      <c r="Q38" s="1"/>
      <c r="R38" s="1"/>
      <c r="S38" s="1"/>
      <c r="T38" s="1"/>
      <c r="U38" s="1"/>
      <c r="V38" s="1"/>
      <c r="W38" s="1"/>
      <c r="X38" s="1"/>
      <c r="Y38" s="1"/>
      <c r="Z38" s="1"/>
    </row>
    <row r="39" spans="1:26" ht="15.75" customHeight="1">
      <c r="A39" s="401"/>
      <c r="B39" s="401"/>
      <c r="C39" s="401"/>
      <c r="D39" s="401"/>
      <c r="E39" s="401"/>
      <c r="F39" s="401"/>
      <c r="G39" s="401"/>
      <c r="H39" s="2"/>
      <c r="I39" s="3"/>
      <c r="J39" s="3"/>
      <c r="K39" s="3"/>
      <c r="L39" s="3"/>
      <c r="M39" s="3"/>
      <c r="N39" s="3"/>
      <c r="O39" s="3"/>
      <c r="P39" s="1"/>
      <c r="Q39" s="1"/>
      <c r="R39" s="1"/>
      <c r="S39" s="1"/>
      <c r="T39" s="1"/>
      <c r="U39" s="1"/>
      <c r="V39" s="1"/>
      <c r="W39" s="1"/>
      <c r="X39" s="1"/>
      <c r="Y39" s="1"/>
      <c r="Z39" s="1"/>
    </row>
    <row r="40" spans="1:26" ht="15.75" customHeight="1">
      <c r="A40" s="2"/>
      <c r="B40" s="2"/>
      <c r="C40" s="2"/>
      <c r="D40" s="2"/>
      <c r="E40" s="2"/>
      <c r="F40" s="2"/>
      <c r="G40" s="2"/>
      <c r="H40" s="2"/>
      <c r="I40" s="3"/>
      <c r="J40" s="3"/>
      <c r="K40" s="3"/>
      <c r="L40" s="3"/>
      <c r="M40" s="3"/>
      <c r="N40" s="3"/>
      <c r="O40" s="3"/>
      <c r="P40" s="1"/>
      <c r="Q40" s="1"/>
      <c r="R40" s="1"/>
      <c r="S40" s="1"/>
      <c r="T40" s="1"/>
      <c r="U40" s="1"/>
      <c r="V40" s="1"/>
      <c r="W40" s="1"/>
      <c r="X40" s="1"/>
      <c r="Y40" s="1"/>
      <c r="Z40" s="1"/>
    </row>
    <row r="41" spans="1:26" ht="12.75" customHeight="1">
      <c r="A41" s="400" t="s">
        <v>310</v>
      </c>
      <c r="B41" s="401"/>
      <c r="C41" s="401"/>
      <c r="D41" s="401"/>
      <c r="E41" s="401"/>
      <c r="F41" s="401"/>
      <c r="G41" s="401"/>
      <c r="H41" s="45"/>
      <c r="I41" s="3"/>
      <c r="J41" s="3"/>
      <c r="K41" s="3"/>
      <c r="L41" s="3"/>
      <c r="M41" s="3"/>
      <c r="N41" s="3"/>
      <c r="O41" s="3"/>
      <c r="P41" s="1"/>
      <c r="Q41" s="1"/>
      <c r="R41" s="1"/>
      <c r="S41" s="1"/>
      <c r="T41" s="1"/>
      <c r="U41" s="1"/>
      <c r="V41" s="1"/>
      <c r="W41" s="1"/>
      <c r="X41" s="1"/>
      <c r="Y41" s="1"/>
      <c r="Z41" s="1"/>
    </row>
    <row r="42" spans="1:26" ht="12.75" customHeight="1">
      <c r="A42" s="401"/>
      <c r="B42" s="401"/>
      <c r="C42" s="401"/>
      <c r="D42" s="401"/>
      <c r="E42" s="401"/>
      <c r="F42" s="401"/>
      <c r="G42" s="401"/>
      <c r="H42" s="45"/>
      <c r="I42" s="3"/>
      <c r="J42" s="3"/>
      <c r="K42" s="3"/>
      <c r="L42" s="3"/>
      <c r="M42" s="3"/>
      <c r="N42" s="3"/>
      <c r="O42" s="3"/>
      <c r="P42" s="1"/>
      <c r="Q42" s="1"/>
      <c r="R42" s="1"/>
      <c r="S42" s="1"/>
      <c r="T42" s="1"/>
      <c r="U42" s="1"/>
      <c r="V42" s="1"/>
      <c r="W42" s="1"/>
      <c r="X42" s="1"/>
      <c r="Y42" s="1"/>
      <c r="Z42" s="1"/>
    </row>
    <row r="43" spans="1:26" ht="12.75" customHeight="1">
      <c r="A43" s="401"/>
      <c r="B43" s="401"/>
      <c r="C43" s="401"/>
      <c r="D43" s="401"/>
      <c r="E43" s="401"/>
      <c r="F43" s="401"/>
      <c r="G43" s="401"/>
      <c r="H43" s="45"/>
      <c r="I43" s="3"/>
      <c r="J43" s="3"/>
      <c r="K43" s="3"/>
      <c r="L43" s="3"/>
      <c r="M43" s="3"/>
      <c r="N43" s="3"/>
      <c r="O43" s="3"/>
      <c r="P43" s="1"/>
      <c r="Q43" s="1"/>
      <c r="R43" s="1"/>
      <c r="S43" s="1"/>
      <c r="T43" s="1"/>
      <c r="U43" s="1"/>
      <c r="V43" s="1"/>
      <c r="W43" s="1"/>
      <c r="X43" s="1"/>
      <c r="Y43" s="1"/>
      <c r="Z43" s="1"/>
    </row>
    <row r="44" spans="1:26" ht="15.75" customHeight="1">
      <c r="A44" s="3"/>
      <c r="B44" s="3"/>
      <c r="C44" s="3"/>
      <c r="D44" s="2"/>
      <c r="E44" s="45"/>
      <c r="F44" s="45"/>
      <c r="G44" s="45"/>
      <c r="H44" s="45"/>
      <c r="I44" s="3"/>
      <c r="J44" s="3"/>
      <c r="K44" s="3"/>
      <c r="L44" s="3"/>
      <c r="M44" s="3"/>
      <c r="N44" s="3"/>
      <c r="O44" s="3"/>
      <c r="P44" s="1"/>
      <c r="Q44" s="1"/>
      <c r="R44" s="1"/>
      <c r="S44" s="1"/>
      <c r="T44" s="1"/>
      <c r="U44" s="1"/>
      <c r="V44" s="1"/>
      <c r="W44" s="1"/>
      <c r="X44" s="1"/>
      <c r="Y44" s="1"/>
      <c r="Z44" s="1"/>
    </row>
    <row r="45" spans="1:26" ht="15.75" customHeight="1">
      <c r="A45" s="3"/>
      <c r="B45" s="3"/>
      <c r="C45" s="3"/>
      <c r="D45" s="2"/>
      <c r="E45" s="45"/>
      <c r="F45" s="45"/>
      <c r="G45" s="45"/>
      <c r="H45" s="45"/>
      <c r="I45" s="3"/>
      <c r="J45" s="3"/>
      <c r="K45" s="3"/>
      <c r="L45" s="3"/>
      <c r="M45" s="3"/>
      <c r="N45" s="3"/>
      <c r="O45" s="3"/>
      <c r="P45" s="1"/>
      <c r="Q45" s="1"/>
      <c r="R45" s="1"/>
      <c r="S45" s="1"/>
      <c r="T45" s="1"/>
      <c r="U45" s="1"/>
      <c r="V45" s="1"/>
      <c r="W45" s="1"/>
      <c r="X45" s="1"/>
      <c r="Y45" s="1"/>
      <c r="Z45" s="1"/>
    </row>
    <row r="46" spans="1:26" ht="15.75" customHeight="1">
      <c r="A46" s="3"/>
      <c r="B46" s="3"/>
      <c r="C46" s="3"/>
      <c r="D46" s="2"/>
      <c r="E46" s="45"/>
      <c r="F46" s="45"/>
      <c r="G46" s="45"/>
      <c r="H46" s="45"/>
      <c r="I46" s="3"/>
      <c r="J46" s="3"/>
      <c r="K46" s="3"/>
      <c r="L46" s="3"/>
      <c r="M46" s="3"/>
      <c r="N46" s="3"/>
      <c r="O46" s="3"/>
      <c r="P46" s="1"/>
      <c r="Q46" s="1"/>
      <c r="R46" s="1"/>
      <c r="S46" s="1"/>
      <c r="T46" s="1"/>
      <c r="U46" s="1"/>
      <c r="V46" s="1"/>
      <c r="W46" s="1"/>
      <c r="X46" s="1"/>
      <c r="Y46" s="1"/>
      <c r="Z46" s="1"/>
    </row>
    <row r="47" spans="1:26" ht="15.75" customHeight="1">
      <c r="A47" s="3"/>
      <c r="B47" s="3"/>
      <c r="C47" s="3"/>
      <c r="D47" s="2"/>
      <c r="E47" s="45"/>
      <c r="F47" s="45"/>
      <c r="G47" s="45"/>
      <c r="H47" s="45"/>
      <c r="I47" s="3"/>
      <c r="J47" s="3"/>
      <c r="K47" s="3"/>
      <c r="L47" s="3"/>
      <c r="M47" s="3"/>
      <c r="N47" s="3"/>
      <c r="O47" s="3"/>
      <c r="P47" s="1"/>
      <c r="Q47" s="1"/>
      <c r="R47" s="1"/>
      <c r="S47" s="1"/>
      <c r="T47" s="1"/>
      <c r="U47" s="1"/>
      <c r="V47" s="1"/>
      <c r="W47" s="1"/>
      <c r="X47" s="1"/>
      <c r="Y47" s="1"/>
      <c r="Z47" s="1"/>
    </row>
    <row r="48" spans="1:26" ht="15.75" customHeight="1">
      <c r="A48" s="3"/>
      <c r="B48" s="3"/>
      <c r="C48" s="3"/>
      <c r="D48" s="2"/>
      <c r="E48" s="45"/>
      <c r="F48" s="45"/>
      <c r="G48" s="45"/>
      <c r="H48" s="45"/>
      <c r="I48" s="3"/>
      <c r="J48" s="3"/>
      <c r="K48" s="3"/>
      <c r="L48" s="3"/>
      <c r="M48" s="3"/>
      <c r="N48" s="3"/>
      <c r="O48" s="3"/>
      <c r="P48" s="1"/>
      <c r="Q48" s="1"/>
      <c r="R48" s="1"/>
      <c r="S48" s="1"/>
      <c r="T48" s="1"/>
      <c r="U48" s="1"/>
      <c r="V48" s="1"/>
      <c r="W48" s="1"/>
      <c r="X48" s="1"/>
      <c r="Y48" s="1"/>
      <c r="Z48" s="1"/>
    </row>
    <row r="49" spans="1:26" ht="15.75" customHeight="1">
      <c r="A49" s="3"/>
      <c r="B49" s="3"/>
      <c r="C49" s="3"/>
      <c r="D49" s="2"/>
      <c r="E49" s="45"/>
      <c r="F49" s="45"/>
      <c r="G49" s="45"/>
      <c r="H49" s="45"/>
      <c r="I49" s="3"/>
      <c r="J49" s="3"/>
      <c r="K49" s="3"/>
      <c r="L49" s="3"/>
      <c r="M49" s="3"/>
      <c r="N49" s="3"/>
      <c r="O49" s="3"/>
      <c r="P49" s="1"/>
      <c r="Q49" s="1"/>
      <c r="R49" s="1"/>
      <c r="S49" s="1"/>
      <c r="T49" s="1"/>
      <c r="U49" s="1"/>
      <c r="V49" s="1"/>
      <c r="W49" s="1"/>
      <c r="X49" s="1"/>
      <c r="Y49" s="1"/>
      <c r="Z49" s="1"/>
    </row>
    <row r="50" spans="1:26" ht="15.75" customHeight="1">
      <c r="A50" s="3"/>
      <c r="B50" s="3"/>
      <c r="C50" s="3"/>
      <c r="D50" s="2"/>
      <c r="E50" s="45"/>
      <c r="F50" s="45"/>
      <c r="G50" s="45"/>
      <c r="H50" s="45"/>
      <c r="I50" s="3"/>
      <c r="J50" s="3"/>
      <c r="K50" s="3"/>
      <c r="L50" s="3"/>
      <c r="M50" s="3"/>
      <c r="N50" s="3"/>
      <c r="O50" s="3"/>
      <c r="P50" s="1"/>
      <c r="Q50" s="1"/>
      <c r="R50" s="1"/>
      <c r="S50" s="1"/>
      <c r="T50" s="1"/>
      <c r="U50" s="1"/>
      <c r="V50" s="1"/>
      <c r="W50" s="1"/>
      <c r="X50" s="1"/>
      <c r="Y50" s="1"/>
      <c r="Z50" s="1"/>
    </row>
    <row r="51" spans="1:26" ht="14.25" customHeight="1">
      <c r="A51" s="3"/>
      <c r="B51" s="3"/>
      <c r="C51" s="3"/>
      <c r="D51" s="2"/>
      <c r="E51" s="45"/>
      <c r="F51" s="45"/>
      <c r="G51" s="45"/>
      <c r="H51" s="45"/>
      <c r="I51" s="3"/>
      <c r="J51" s="3"/>
      <c r="K51" s="3"/>
      <c r="L51" s="3"/>
      <c r="M51" s="3"/>
      <c r="N51" s="3"/>
      <c r="O51" s="3"/>
      <c r="P51" s="1"/>
      <c r="Q51" s="1"/>
      <c r="R51" s="1"/>
      <c r="S51" s="1"/>
      <c r="T51" s="1"/>
      <c r="U51" s="1"/>
      <c r="V51" s="1"/>
      <c r="W51" s="1"/>
      <c r="X51" s="1"/>
      <c r="Y51" s="1"/>
      <c r="Z51" s="1"/>
    </row>
    <row r="52" spans="1:26" ht="14.25" customHeight="1">
      <c r="A52" s="3"/>
      <c r="B52" s="3"/>
      <c r="C52" s="3"/>
      <c r="D52" s="2"/>
      <c r="E52" s="45"/>
      <c r="F52" s="45"/>
      <c r="G52" s="45"/>
      <c r="H52" s="45"/>
      <c r="I52" s="3"/>
      <c r="J52" s="3"/>
      <c r="K52" s="3"/>
      <c r="L52" s="3"/>
      <c r="M52" s="3"/>
      <c r="N52" s="3"/>
      <c r="O52" s="3"/>
      <c r="P52" s="1"/>
      <c r="Q52" s="1"/>
      <c r="R52" s="1"/>
      <c r="S52" s="1"/>
      <c r="T52" s="1"/>
      <c r="U52" s="1"/>
      <c r="V52" s="1"/>
      <c r="W52" s="1"/>
      <c r="X52" s="1"/>
      <c r="Y52" s="1"/>
      <c r="Z52" s="1"/>
    </row>
    <row r="53" spans="1:26" ht="14.25" customHeight="1">
      <c r="A53" s="45"/>
      <c r="B53" s="45"/>
      <c r="C53" s="45"/>
      <c r="D53" s="2"/>
      <c r="E53" s="45"/>
      <c r="F53" s="45"/>
      <c r="G53" s="45"/>
      <c r="H53" s="45"/>
      <c r="I53" s="3"/>
      <c r="J53" s="3"/>
      <c r="K53" s="3"/>
      <c r="L53" s="3"/>
      <c r="M53" s="3"/>
      <c r="N53" s="3"/>
      <c r="O53" s="3"/>
      <c r="P53" s="1"/>
      <c r="Q53" s="1"/>
      <c r="R53" s="1"/>
      <c r="S53" s="1"/>
      <c r="T53" s="1"/>
      <c r="U53" s="1"/>
      <c r="V53" s="1"/>
      <c r="W53" s="1"/>
      <c r="X53" s="1"/>
      <c r="Y53" s="1"/>
      <c r="Z53" s="1"/>
    </row>
    <row r="54" spans="1:26" ht="14.25" customHeight="1">
      <c r="A54" s="45"/>
      <c r="B54" s="45"/>
      <c r="C54" s="45"/>
      <c r="D54" s="2"/>
      <c r="E54" s="45"/>
      <c r="F54" s="45"/>
      <c r="G54" s="45"/>
      <c r="H54" s="45"/>
      <c r="I54" s="3"/>
      <c r="J54" s="3"/>
      <c r="K54" s="3"/>
      <c r="L54" s="3"/>
      <c r="M54" s="3"/>
      <c r="N54" s="3"/>
      <c r="O54" s="3"/>
      <c r="P54" s="1"/>
      <c r="Q54" s="1"/>
      <c r="R54" s="1"/>
      <c r="S54" s="1"/>
      <c r="T54" s="1"/>
      <c r="U54" s="1"/>
      <c r="V54" s="1"/>
      <c r="W54" s="1"/>
      <c r="X54" s="1"/>
      <c r="Y54" s="1"/>
      <c r="Z54" s="1"/>
    </row>
    <row r="55" spans="1:26" ht="14.25" customHeight="1">
      <c r="A55" s="45"/>
      <c r="B55" s="45"/>
      <c r="C55" s="45"/>
      <c r="D55" s="2"/>
      <c r="E55" s="45"/>
      <c r="F55" s="45"/>
      <c r="G55" s="45"/>
      <c r="H55" s="45"/>
      <c r="I55" s="3"/>
      <c r="J55" s="3"/>
      <c r="K55" s="3"/>
      <c r="L55" s="3"/>
      <c r="M55" s="3"/>
      <c r="N55" s="3"/>
      <c r="O55" s="3"/>
      <c r="P55" s="1"/>
      <c r="Q55" s="1"/>
      <c r="R55" s="1"/>
      <c r="S55" s="1"/>
      <c r="T55" s="1"/>
      <c r="U55" s="1"/>
      <c r="V55" s="1"/>
      <c r="W55" s="1"/>
      <c r="X55" s="1"/>
      <c r="Y55" s="1"/>
      <c r="Z55" s="1"/>
    </row>
    <row r="56" spans="1:26" ht="14.25" customHeight="1">
      <c r="A56" s="2"/>
      <c r="B56" s="2"/>
      <c r="C56" s="2"/>
      <c r="D56" s="2"/>
      <c r="E56" s="45"/>
      <c r="F56" s="45"/>
      <c r="G56" s="45"/>
      <c r="H56" s="45"/>
      <c r="I56" s="3"/>
      <c r="J56" s="3"/>
      <c r="K56" s="3"/>
      <c r="L56" s="3"/>
      <c r="M56" s="3"/>
      <c r="N56" s="3"/>
      <c r="O56" s="3"/>
      <c r="P56" s="1"/>
      <c r="Q56" s="1"/>
      <c r="R56" s="1"/>
      <c r="S56" s="1"/>
      <c r="T56" s="1"/>
      <c r="U56" s="1"/>
      <c r="V56" s="1"/>
      <c r="W56" s="1"/>
      <c r="X56" s="1"/>
      <c r="Y56" s="1"/>
      <c r="Z56" s="1"/>
    </row>
    <row r="57" spans="1:26" ht="14.25" customHeight="1">
      <c r="A57" s="2"/>
      <c r="B57" s="2"/>
      <c r="C57" s="2"/>
      <c r="D57" s="2"/>
      <c r="E57" s="2"/>
      <c r="F57" s="2"/>
      <c r="G57" s="2"/>
      <c r="H57" s="2"/>
      <c r="I57" s="3"/>
      <c r="J57" s="3"/>
      <c r="K57" s="3"/>
      <c r="L57" s="3"/>
      <c r="M57" s="3"/>
      <c r="N57" s="3"/>
      <c r="O57" s="3"/>
      <c r="P57" s="1"/>
      <c r="Q57" s="1"/>
      <c r="R57" s="1"/>
      <c r="S57" s="1"/>
      <c r="T57" s="1"/>
      <c r="U57" s="1"/>
      <c r="V57" s="1"/>
      <c r="W57" s="1"/>
      <c r="X57" s="1"/>
      <c r="Y57" s="1"/>
      <c r="Z57" s="1"/>
    </row>
    <row r="58" spans="1:26" ht="14.25" customHeight="1">
      <c r="A58" s="2"/>
      <c r="B58" s="2"/>
      <c r="C58" s="2"/>
      <c r="D58" s="2"/>
      <c r="E58" s="2"/>
      <c r="F58" s="2"/>
      <c r="G58" s="2"/>
      <c r="H58" s="2"/>
      <c r="I58" s="3"/>
      <c r="J58" s="3"/>
      <c r="K58" s="3"/>
      <c r="L58" s="3"/>
      <c r="M58" s="3"/>
      <c r="N58" s="3"/>
      <c r="O58" s="3"/>
      <c r="P58" s="1"/>
      <c r="Q58" s="1"/>
      <c r="R58" s="1"/>
      <c r="S58" s="1"/>
      <c r="T58" s="1"/>
      <c r="U58" s="1"/>
      <c r="V58" s="1"/>
      <c r="W58" s="1"/>
      <c r="X58" s="1"/>
      <c r="Y58" s="1"/>
      <c r="Z58" s="1"/>
    </row>
    <row r="59" spans="1:26" ht="14.25" customHeight="1">
      <c r="A59" s="2"/>
      <c r="B59" s="2"/>
      <c r="C59" s="2"/>
      <c r="D59" s="2"/>
      <c r="E59" s="2"/>
      <c r="F59" s="2"/>
      <c r="G59" s="2"/>
      <c r="H59" s="2"/>
      <c r="I59" s="3"/>
      <c r="J59" s="3"/>
      <c r="K59" s="3"/>
      <c r="L59" s="3"/>
      <c r="M59" s="3"/>
      <c r="N59" s="3"/>
      <c r="O59" s="3"/>
      <c r="P59" s="1"/>
      <c r="Q59" s="1"/>
      <c r="R59" s="1"/>
      <c r="S59" s="1"/>
      <c r="T59" s="1"/>
      <c r="U59" s="1"/>
      <c r="V59" s="1"/>
      <c r="W59" s="1"/>
      <c r="X59" s="1"/>
      <c r="Y59" s="1"/>
      <c r="Z59" s="1"/>
    </row>
    <row r="60" spans="1:26" ht="14.25" customHeight="1">
      <c r="A60" s="2"/>
      <c r="B60" s="2"/>
      <c r="C60" s="2"/>
      <c r="D60" s="2"/>
      <c r="E60" s="2"/>
      <c r="F60" s="2"/>
      <c r="G60" s="2"/>
      <c r="H60" s="2"/>
      <c r="I60" s="2"/>
      <c r="J60" s="2"/>
      <c r="K60" s="3"/>
      <c r="L60" s="3"/>
      <c r="M60" s="3"/>
      <c r="N60" s="3"/>
      <c r="O60" s="3"/>
      <c r="P60" s="1"/>
      <c r="Q60" s="1"/>
      <c r="R60" s="1"/>
      <c r="S60" s="1"/>
      <c r="T60" s="1"/>
      <c r="U60" s="1"/>
      <c r="V60" s="1"/>
      <c r="W60" s="1"/>
      <c r="X60" s="1"/>
      <c r="Y60" s="1"/>
      <c r="Z60" s="1"/>
    </row>
    <row r="61" spans="1:26" ht="15.75" customHeight="1">
      <c r="A61" s="3"/>
      <c r="B61" s="3"/>
      <c r="C61" s="3"/>
      <c r="D61" s="3"/>
      <c r="E61" s="3"/>
      <c r="F61" s="3"/>
      <c r="G61" s="3"/>
      <c r="H61" s="3"/>
      <c r="I61" s="3"/>
      <c r="J61" s="3"/>
      <c r="K61" s="3"/>
      <c r="L61" s="3"/>
      <c r="M61" s="3"/>
      <c r="N61" s="3"/>
      <c r="O61" s="3"/>
      <c r="P61" s="1"/>
      <c r="Q61" s="1"/>
      <c r="R61" s="1"/>
      <c r="S61" s="1"/>
      <c r="T61" s="1"/>
      <c r="U61" s="1"/>
      <c r="V61" s="1"/>
      <c r="W61" s="1"/>
      <c r="X61" s="1"/>
      <c r="Y61" s="1"/>
      <c r="Z61" s="1"/>
    </row>
    <row r="62" spans="1:26" ht="12.7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8">
    <mergeCell ref="B6:C6"/>
    <mergeCell ref="D6:E6"/>
    <mergeCell ref="I18:J18"/>
    <mergeCell ref="I7:M13"/>
    <mergeCell ref="F5:G5"/>
    <mergeCell ref="D4:E4"/>
    <mergeCell ref="I16:K16"/>
    <mergeCell ref="I15:K15"/>
    <mergeCell ref="F6:G6"/>
    <mergeCell ref="A37:G39"/>
    <mergeCell ref="A41:G43"/>
    <mergeCell ref="A36:B36"/>
    <mergeCell ref="F15:G15"/>
    <mergeCell ref="D15:E15"/>
    <mergeCell ref="B15:C15"/>
    <mergeCell ref="A1:G1"/>
    <mergeCell ref="I2:L2"/>
    <mergeCell ref="I3:M5"/>
    <mergeCell ref="F4:G4"/>
    <mergeCell ref="B5:C5"/>
    <mergeCell ref="D5:E5"/>
    <mergeCell ref="F3:G3"/>
    <mergeCell ref="D3:E3"/>
    <mergeCell ref="B4:C4"/>
    <mergeCell ref="B2:C2"/>
    <mergeCell ref="B3:C3"/>
    <mergeCell ref="D2:E2"/>
    <mergeCell ref="F2:G2"/>
  </mergeCell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2"/>
  <sheetViews>
    <sheetView workbookViewId="0">
      <selection activeCell="F3" sqref="F3:G3"/>
    </sheetView>
  </sheetViews>
  <sheetFormatPr defaultColWidth="17.28515625" defaultRowHeight="15" customHeight="1"/>
  <cols>
    <col min="1" max="1" width="39.140625" customWidth="1"/>
    <col min="2" max="2" width="14.7109375" customWidth="1"/>
    <col min="3" max="3" width="12" customWidth="1"/>
    <col min="4" max="4" width="14.140625" customWidth="1"/>
    <col min="5" max="5" width="11.42578125" customWidth="1"/>
    <col min="6" max="6" width="13.7109375" customWidth="1"/>
    <col min="7" max="7" width="11.7109375" customWidth="1"/>
    <col min="8" max="8" width="8.85546875" customWidth="1"/>
    <col min="9" max="9" width="12.42578125" customWidth="1"/>
    <col min="10" max="10" width="26.42578125" bestFit="1" customWidth="1"/>
    <col min="11" max="20" width="8.7109375" customWidth="1"/>
  </cols>
  <sheetData>
    <row r="1" spans="1:26" ht="25.5" customHeight="1" thickTop="1" thickBot="1">
      <c r="A1" s="416" t="s">
        <v>0</v>
      </c>
      <c r="B1" s="417"/>
      <c r="C1" s="417"/>
      <c r="D1" s="417"/>
      <c r="E1" s="417"/>
      <c r="F1" s="417"/>
      <c r="G1" s="418"/>
      <c r="H1" s="344"/>
      <c r="I1" s="3"/>
      <c r="J1" s="3"/>
      <c r="K1" s="3"/>
      <c r="L1" s="3"/>
      <c r="M1" s="3"/>
      <c r="N1" s="3"/>
      <c r="O1" s="3"/>
      <c r="P1" s="3"/>
      <c r="Q1" s="1"/>
      <c r="R1" s="1"/>
      <c r="S1" s="1"/>
      <c r="T1" s="1"/>
      <c r="U1" s="1"/>
      <c r="V1" s="1"/>
      <c r="W1" s="1"/>
      <c r="X1" s="1"/>
      <c r="Y1" s="1"/>
      <c r="Z1" s="1"/>
    </row>
    <row r="2" spans="1:26" ht="22.5" thickTop="1" thickBot="1">
      <c r="A2" s="343" t="s">
        <v>2</v>
      </c>
      <c r="B2" s="414" t="s">
        <v>3</v>
      </c>
      <c r="C2" s="415"/>
      <c r="D2" s="414" t="s">
        <v>4</v>
      </c>
      <c r="E2" s="415"/>
      <c r="F2" s="414" t="s">
        <v>5</v>
      </c>
      <c r="G2" s="415"/>
      <c r="H2" s="2"/>
      <c r="I2" s="412" t="s">
        <v>6</v>
      </c>
      <c r="J2" s="555"/>
      <c r="K2" s="555"/>
      <c r="L2" s="555"/>
      <c r="M2" s="556"/>
      <c r="N2" s="3"/>
      <c r="O2" s="3"/>
      <c r="P2" s="3"/>
      <c r="Q2" s="1"/>
      <c r="R2" s="1"/>
      <c r="S2" s="1"/>
      <c r="T2" s="1"/>
      <c r="U2" s="1"/>
      <c r="V2" s="1"/>
      <c r="W2" s="1"/>
      <c r="X2" s="1"/>
      <c r="Y2" s="1"/>
      <c r="Z2" s="1"/>
    </row>
    <row r="3" spans="1:26" ht="15" customHeight="1">
      <c r="A3" s="6" t="s">
        <v>7</v>
      </c>
      <c r="B3" s="411" t="s">
        <v>8</v>
      </c>
      <c r="C3" s="411"/>
      <c r="D3" s="411" t="s">
        <v>9</v>
      </c>
      <c r="E3" s="411"/>
      <c r="F3" s="411" t="s">
        <v>9</v>
      </c>
      <c r="G3" s="411"/>
      <c r="H3" s="2"/>
      <c r="I3" s="543" t="s">
        <v>341</v>
      </c>
      <c r="J3" s="543"/>
      <c r="K3" s="543"/>
      <c r="L3" s="543"/>
      <c r="M3" s="543"/>
      <c r="N3" s="3"/>
      <c r="O3" s="3"/>
      <c r="P3" s="3"/>
      <c r="Q3" s="1"/>
      <c r="R3" s="1"/>
      <c r="S3" s="1"/>
      <c r="T3" s="1"/>
      <c r="U3" s="1"/>
      <c r="V3" s="1"/>
      <c r="W3" s="1"/>
      <c r="X3" s="1"/>
      <c r="Y3" s="1"/>
      <c r="Z3" s="1"/>
    </row>
    <row r="4" spans="1:26">
      <c r="A4" s="6" t="s">
        <v>12</v>
      </c>
      <c r="B4" s="411" t="s">
        <v>13</v>
      </c>
      <c r="C4" s="411"/>
      <c r="D4" s="411" t="s">
        <v>14</v>
      </c>
      <c r="E4" s="411"/>
      <c r="F4" s="411" t="s">
        <v>14</v>
      </c>
      <c r="G4" s="411"/>
      <c r="H4" s="3"/>
      <c r="I4" s="544"/>
      <c r="J4" s="544"/>
      <c r="K4" s="544"/>
      <c r="L4" s="544"/>
      <c r="M4" s="544"/>
      <c r="N4" s="3"/>
      <c r="O4" s="3"/>
      <c r="P4" s="526"/>
      <c r="Q4" s="1"/>
      <c r="R4" s="1"/>
      <c r="S4" s="1"/>
      <c r="T4" s="1"/>
      <c r="U4" s="1"/>
      <c r="V4" s="1"/>
      <c r="W4" s="1"/>
      <c r="X4" s="1"/>
      <c r="Y4" s="1"/>
      <c r="Z4" s="1"/>
    </row>
    <row r="5" spans="1:26">
      <c r="A5" s="6" t="s">
        <v>15</v>
      </c>
      <c r="B5" s="411" t="s">
        <v>16</v>
      </c>
      <c r="C5" s="411"/>
      <c r="D5" s="411" t="s">
        <v>17</v>
      </c>
      <c r="E5" s="411"/>
      <c r="F5" s="411" t="s">
        <v>17</v>
      </c>
      <c r="G5" s="411"/>
      <c r="H5" s="3"/>
      <c r="I5" s="544"/>
      <c r="J5" s="544"/>
      <c r="K5" s="544"/>
      <c r="L5" s="544"/>
      <c r="M5" s="544"/>
      <c r="N5" s="3"/>
      <c r="O5" s="3"/>
      <c r="P5" s="3"/>
      <c r="Q5" s="1"/>
      <c r="R5" s="1"/>
      <c r="S5" s="1"/>
      <c r="T5" s="1"/>
      <c r="U5" s="1"/>
      <c r="V5" s="1"/>
      <c r="W5" s="1"/>
      <c r="X5" s="1"/>
      <c r="Y5" s="1"/>
      <c r="Z5" s="1"/>
    </row>
    <row r="6" spans="1:26">
      <c r="A6" s="6" t="s">
        <v>18</v>
      </c>
      <c r="B6" s="411" t="s">
        <v>19</v>
      </c>
      <c r="C6" s="411"/>
      <c r="D6" s="411" t="s">
        <v>20</v>
      </c>
      <c r="E6" s="411"/>
      <c r="F6" s="411" t="s">
        <v>20</v>
      </c>
      <c r="G6" s="411"/>
      <c r="H6" s="3"/>
      <c r="I6" s="544"/>
      <c r="J6" s="544"/>
      <c r="K6" s="544"/>
      <c r="L6" s="544"/>
      <c r="M6" s="544"/>
      <c r="N6" s="3"/>
      <c r="O6" s="3"/>
      <c r="P6" s="3"/>
      <c r="Q6" s="1"/>
      <c r="R6" s="1"/>
      <c r="S6" s="1"/>
      <c r="T6" s="1"/>
      <c r="U6" s="1"/>
      <c r="V6" s="1"/>
      <c r="W6" s="1"/>
      <c r="X6" s="1"/>
      <c r="Y6" s="1"/>
      <c r="Z6" s="1"/>
    </row>
    <row r="7" spans="1:26">
      <c r="A7" s="6" t="s">
        <v>21</v>
      </c>
      <c r="B7" s="353">
        <v>2000</v>
      </c>
      <c r="C7" s="372" t="s">
        <v>22</v>
      </c>
      <c r="D7" s="367">
        <v>2000</v>
      </c>
      <c r="E7" s="372" t="s">
        <v>23</v>
      </c>
      <c r="F7" s="367">
        <v>2000</v>
      </c>
      <c r="G7" s="10" t="s">
        <v>23</v>
      </c>
      <c r="H7" s="2"/>
      <c r="I7" s="544"/>
      <c r="J7" s="544"/>
      <c r="K7" s="544"/>
      <c r="L7" s="544"/>
      <c r="M7" s="544"/>
      <c r="N7" s="3"/>
      <c r="O7" s="3"/>
      <c r="P7" s="526"/>
      <c r="Q7" s="1"/>
      <c r="R7" s="1"/>
      <c r="S7" s="1"/>
      <c r="T7" s="1"/>
      <c r="U7" s="1"/>
      <c r="V7" s="1"/>
      <c r="W7" s="1"/>
      <c r="X7" s="1"/>
      <c r="Y7" s="1"/>
      <c r="Z7" s="1"/>
    </row>
    <row r="8" spans="1:26">
      <c r="A8" s="6" t="s">
        <v>25</v>
      </c>
      <c r="B8" s="353">
        <v>0.59</v>
      </c>
      <c r="C8" s="368" t="s">
        <v>26</v>
      </c>
      <c r="D8" s="373">
        <v>0.08</v>
      </c>
      <c r="E8" s="374" t="s">
        <v>27</v>
      </c>
      <c r="F8" s="367">
        <v>0.12</v>
      </c>
      <c r="G8" s="10" t="s">
        <v>27</v>
      </c>
      <c r="H8" s="2"/>
      <c r="I8" s="544"/>
      <c r="J8" s="544"/>
      <c r="K8" s="544"/>
      <c r="L8" s="544"/>
      <c r="M8" s="544"/>
      <c r="N8" s="3"/>
      <c r="O8" s="3"/>
      <c r="P8" s="3"/>
      <c r="Q8" s="1"/>
      <c r="R8" s="1"/>
      <c r="S8" s="1"/>
      <c r="T8" s="1"/>
      <c r="U8" s="1"/>
      <c r="V8" s="1"/>
      <c r="W8" s="1"/>
      <c r="X8" s="1"/>
      <c r="Y8" s="1"/>
      <c r="Z8" s="1"/>
    </row>
    <row r="9" spans="1:26">
      <c r="A9" s="6" t="s">
        <v>28</v>
      </c>
      <c r="B9" s="354">
        <v>0.75</v>
      </c>
      <c r="C9" s="374" t="s">
        <v>26</v>
      </c>
      <c r="D9" s="369">
        <v>1</v>
      </c>
      <c r="E9" s="374" t="s">
        <v>27</v>
      </c>
      <c r="F9" s="369">
        <v>1.5</v>
      </c>
      <c r="G9" s="10" t="s">
        <v>27</v>
      </c>
      <c r="H9" s="2"/>
      <c r="I9" s="544"/>
      <c r="J9" s="544"/>
      <c r="K9" s="544"/>
      <c r="L9" s="544"/>
      <c r="M9" s="544"/>
      <c r="N9" s="3"/>
      <c r="O9" s="3"/>
      <c r="P9" s="3"/>
      <c r="Q9" s="1"/>
      <c r="R9" s="1"/>
      <c r="S9" s="1"/>
      <c r="T9" s="1"/>
      <c r="U9" s="1"/>
      <c r="V9" s="1"/>
      <c r="W9" s="1"/>
      <c r="X9" s="1"/>
      <c r="Y9" s="1"/>
      <c r="Z9" s="1"/>
    </row>
    <row r="10" spans="1:26">
      <c r="A10" s="6" t="s">
        <v>333</v>
      </c>
      <c r="B10" s="355">
        <v>0.02</v>
      </c>
      <c r="C10" s="370"/>
      <c r="D10" s="375">
        <v>1</v>
      </c>
      <c r="E10" s="366"/>
      <c r="F10" s="375">
        <v>1</v>
      </c>
      <c r="G10" s="10"/>
      <c r="H10" s="2"/>
      <c r="I10" s="544"/>
      <c r="J10" s="544"/>
      <c r="K10" s="544"/>
      <c r="L10" s="544"/>
      <c r="M10" s="544"/>
      <c r="N10" s="3"/>
      <c r="O10" s="3"/>
      <c r="P10" s="3"/>
      <c r="Q10" s="1"/>
      <c r="R10" s="1"/>
      <c r="S10" s="1"/>
      <c r="T10" s="1"/>
      <c r="U10" s="1"/>
      <c r="V10" s="1"/>
      <c r="W10" s="1"/>
      <c r="X10" s="1"/>
      <c r="Y10" s="1"/>
      <c r="Z10" s="1"/>
    </row>
    <row r="11" spans="1:26" ht="15.75" thickBot="1">
      <c r="A11" s="12" t="s">
        <v>348</v>
      </c>
      <c r="B11" s="357">
        <v>0.03</v>
      </c>
      <c r="C11" s="121"/>
      <c r="D11" s="376">
        <v>0</v>
      </c>
      <c r="E11" s="377"/>
      <c r="F11" s="371">
        <v>0</v>
      </c>
      <c r="G11" s="14"/>
      <c r="H11" s="2"/>
      <c r="I11" s="544"/>
      <c r="J11" s="544"/>
      <c r="K11" s="544"/>
      <c r="L11" s="544"/>
      <c r="M11" s="544"/>
      <c r="N11" s="15"/>
      <c r="O11" s="3"/>
      <c r="P11" s="3"/>
      <c r="Q11" s="1"/>
      <c r="R11" s="1"/>
      <c r="S11" s="1"/>
      <c r="T11" s="1"/>
      <c r="U11" s="1"/>
      <c r="V11" s="1"/>
      <c r="W11" s="1"/>
      <c r="X11" s="1"/>
      <c r="Y11" s="1"/>
      <c r="Z11" s="1"/>
    </row>
    <row r="12" spans="1:26" ht="15.75" customHeight="1">
      <c r="A12" s="2"/>
      <c r="B12" s="2"/>
      <c r="C12" s="2"/>
      <c r="D12" s="2"/>
      <c r="E12" s="2"/>
      <c r="F12" s="356"/>
      <c r="G12" s="2"/>
      <c r="H12" s="2"/>
      <c r="I12" s="544"/>
      <c r="J12" s="544"/>
      <c r="K12" s="544"/>
      <c r="L12" s="544"/>
      <c r="M12" s="544"/>
      <c r="N12" s="3"/>
      <c r="O12" s="3"/>
      <c r="P12" s="3"/>
      <c r="Q12" s="1"/>
      <c r="R12" s="1"/>
      <c r="S12" s="1"/>
      <c r="T12" s="1"/>
      <c r="U12" s="1"/>
      <c r="V12" s="1"/>
      <c r="W12" s="1"/>
      <c r="X12" s="1"/>
      <c r="Y12" s="1"/>
      <c r="Z12" s="1"/>
    </row>
    <row r="13" spans="1:26" ht="15.75" thickBot="1">
      <c r="A13" s="2"/>
      <c r="B13" s="2"/>
      <c r="C13" s="2"/>
      <c r="D13" s="2"/>
      <c r="E13" s="2"/>
      <c r="F13" s="2"/>
      <c r="G13" s="2"/>
      <c r="H13" s="2"/>
      <c r="I13" s="544"/>
      <c r="J13" s="544"/>
      <c r="K13" s="544"/>
      <c r="L13" s="544"/>
      <c r="M13" s="544"/>
      <c r="N13" s="3"/>
      <c r="O13" s="3"/>
      <c r="P13" s="3"/>
      <c r="Q13" s="1"/>
      <c r="R13" s="1"/>
      <c r="S13" s="1"/>
      <c r="T13" s="1"/>
      <c r="U13" s="1"/>
      <c r="V13" s="1"/>
      <c r="W13" s="1"/>
      <c r="X13" s="1"/>
      <c r="Y13" s="1"/>
      <c r="Z13" s="1"/>
    </row>
    <row r="14" spans="1:26" ht="21.75" thickBot="1">
      <c r="A14" s="4" t="s">
        <v>31</v>
      </c>
      <c r="B14" s="410" t="s">
        <v>3</v>
      </c>
      <c r="C14" s="399"/>
      <c r="D14" s="406" t="s">
        <v>4</v>
      </c>
      <c r="E14" s="399"/>
      <c r="F14" s="406" t="s">
        <v>5</v>
      </c>
      <c r="G14" s="399"/>
      <c r="H14" s="2"/>
      <c r="I14" s="3"/>
      <c r="J14" s="3"/>
      <c r="K14" s="3"/>
      <c r="L14" s="16"/>
      <c r="M14" s="16"/>
      <c r="N14" s="3"/>
      <c r="O14" s="3"/>
      <c r="P14" s="3"/>
      <c r="Q14" s="1"/>
      <c r="R14" s="1"/>
      <c r="S14" s="1"/>
      <c r="T14" s="1"/>
      <c r="U14" s="1"/>
      <c r="V14" s="1"/>
      <c r="W14" s="1"/>
      <c r="X14" s="1"/>
      <c r="Y14" s="1"/>
      <c r="Z14" s="1"/>
    </row>
    <row r="15" spans="1:26">
      <c r="A15" s="6" t="s">
        <v>32</v>
      </c>
      <c r="B15" s="17">
        <f>Material!D24*I19</f>
        <v>1.4945051307883332</v>
      </c>
      <c r="C15" s="18" t="s">
        <v>33</v>
      </c>
      <c r="D15" s="17">
        <f>Material!K24*I19</f>
        <v>0.25017776990872248</v>
      </c>
      <c r="E15" s="18" t="s">
        <v>33</v>
      </c>
      <c r="F15" s="17">
        <f>(Material!R24*I19)</f>
        <v>0.26018290259060001</v>
      </c>
      <c r="G15" s="19" t="s">
        <v>33</v>
      </c>
      <c r="H15" s="2"/>
      <c r="I15" s="538" t="s">
        <v>34</v>
      </c>
      <c r="J15" s="538"/>
      <c r="K15" s="537"/>
      <c r="L15" s="16"/>
      <c r="M15" s="16"/>
      <c r="N15" s="3"/>
      <c r="O15" s="3"/>
      <c r="P15" s="3"/>
      <c r="Q15" s="1"/>
      <c r="R15" s="1"/>
      <c r="S15" s="1"/>
      <c r="T15" s="1"/>
      <c r="U15" s="1"/>
      <c r="V15" s="1"/>
      <c r="W15" s="1"/>
      <c r="X15" s="1"/>
      <c r="Y15" s="1"/>
      <c r="Z15" s="1"/>
    </row>
    <row r="16" spans="1:26">
      <c r="A16" s="6" t="s">
        <v>35</v>
      </c>
      <c r="B16" s="20">
        <f>I19*Transportation!B18</f>
        <v>0.30473043513139225</v>
      </c>
      <c r="C16" s="21" t="s">
        <v>33</v>
      </c>
      <c r="D16" s="22">
        <f>I19*Transportation!H18</f>
        <v>4.2019972252637476E-3</v>
      </c>
      <c r="E16" s="21" t="s">
        <v>33</v>
      </c>
      <c r="F16" s="22">
        <f>I19*Transportation!N18</f>
        <v>7.2567825096618369E-3</v>
      </c>
      <c r="G16" s="19" t="s">
        <v>33</v>
      </c>
      <c r="H16" s="2"/>
      <c r="I16" s="539" t="s">
        <v>36</v>
      </c>
      <c r="J16" s="539"/>
      <c r="K16" s="536"/>
      <c r="L16" s="16"/>
      <c r="M16" s="16"/>
      <c r="N16" s="3"/>
      <c r="O16" s="3"/>
      <c r="P16" s="3"/>
      <c r="Q16" s="1"/>
      <c r="R16" s="1"/>
      <c r="S16" s="1"/>
      <c r="T16" s="1"/>
      <c r="U16" s="1"/>
      <c r="V16" s="1"/>
      <c r="W16" s="1"/>
      <c r="X16" s="1"/>
      <c r="Y16" s="1"/>
      <c r="Z16" s="1"/>
    </row>
    <row r="17" spans="1:26">
      <c r="A17" s="6" t="s">
        <v>37</v>
      </c>
      <c r="B17" s="22">
        <f>((Disposal!B14+Disposal!D14)*I19)/B7</f>
        <v>5.5205488030095843E-3</v>
      </c>
      <c r="C17" s="21" t="s">
        <v>33</v>
      </c>
      <c r="D17" s="23">
        <f>(Disposal!F14*I19)/D7</f>
        <v>7.9051104810742585E-3</v>
      </c>
      <c r="E17" s="21" t="s">
        <v>33</v>
      </c>
      <c r="F17" s="22">
        <f>(Disposal!H14*I19)/F7</f>
        <v>5.727255124132905E-3</v>
      </c>
      <c r="G17" s="19" t="s">
        <v>33</v>
      </c>
      <c r="H17" s="2"/>
      <c r="I17" s="1"/>
      <c r="J17" s="1"/>
      <c r="K17" s="3"/>
      <c r="L17" s="3"/>
      <c r="M17" s="3"/>
      <c r="N17" s="3"/>
      <c r="O17" s="3"/>
      <c r="P17" s="3"/>
      <c r="Q17" s="1"/>
      <c r="R17" s="1"/>
      <c r="S17" s="1"/>
      <c r="T17" s="1"/>
      <c r="U17" s="1"/>
      <c r="V17" s="1"/>
      <c r="W17" s="1"/>
      <c r="X17" s="1"/>
      <c r="Y17" s="1"/>
      <c r="Z17" s="1"/>
    </row>
    <row r="18" spans="1:26">
      <c r="A18" s="24" t="s">
        <v>38</v>
      </c>
      <c r="B18" s="345">
        <f>SUM(B15:B17)</f>
        <v>1.8047561147227351</v>
      </c>
      <c r="C18" s="34" t="s">
        <v>33</v>
      </c>
      <c r="D18" s="346">
        <f>SUM(D15:D17)</f>
        <v>0.26228487761506053</v>
      </c>
      <c r="E18" s="34" t="s">
        <v>33</v>
      </c>
      <c r="F18" s="346">
        <f>SUM(F15:F17)</f>
        <v>0.27316694022439475</v>
      </c>
      <c r="G18" s="34" t="s">
        <v>33</v>
      </c>
      <c r="H18" s="358"/>
      <c r="I18" s="404" t="s">
        <v>39</v>
      </c>
      <c r="J18" s="405"/>
      <c r="K18" s="3"/>
      <c r="L18" s="3"/>
      <c r="M18" s="3"/>
      <c r="N18" s="3"/>
      <c r="O18" s="3"/>
      <c r="P18" s="3"/>
      <c r="Q18" s="1"/>
      <c r="R18" s="1"/>
      <c r="S18" s="1"/>
      <c r="T18" s="1"/>
      <c r="U18" s="1"/>
      <c r="V18" s="1"/>
      <c r="W18" s="1"/>
      <c r="X18" s="1"/>
      <c r="Y18" s="1"/>
      <c r="Z18" s="1"/>
    </row>
    <row r="19" spans="1:26">
      <c r="A19" s="26" t="s">
        <v>40</v>
      </c>
      <c r="B19" s="512">
        <f>B18*B7</f>
        <v>3609.5122294454704</v>
      </c>
      <c r="C19" s="34" t="s">
        <v>41</v>
      </c>
      <c r="D19" s="512">
        <f>D18*D7</f>
        <v>524.56975523012102</v>
      </c>
      <c r="E19" s="34" t="s">
        <v>41</v>
      </c>
      <c r="F19" s="513">
        <f>F18*F7</f>
        <v>546.3338804487895</v>
      </c>
      <c r="G19" s="25" t="s">
        <v>41</v>
      </c>
      <c r="H19" s="358"/>
      <c r="I19" s="359">
        <v>0.27777800000000002</v>
      </c>
      <c r="J19" s="360" t="s">
        <v>42</v>
      </c>
      <c r="K19" s="3"/>
      <c r="L19" s="3"/>
      <c r="M19" s="3"/>
      <c r="N19" s="3"/>
      <c r="O19" s="3"/>
      <c r="P19" s="3"/>
      <c r="Q19" s="1"/>
      <c r="R19" s="1"/>
      <c r="S19" s="1"/>
      <c r="T19" s="1"/>
      <c r="U19" s="1"/>
      <c r="V19" s="1"/>
      <c r="W19" s="1"/>
      <c r="X19" s="1"/>
      <c r="Y19" s="1"/>
      <c r="Z19" s="1"/>
    </row>
    <row r="20" spans="1:26">
      <c r="A20" s="6" t="s">
        <v>315</v>
      </c>
      <c r="B20" s="29">
        <f>Material!F24</f>
        <v>0.38840875000000002</v>
      </c>
      <c r="C20" s="25" t="s">
        <v>44</v>
      </c>
      <c r="D20" s="29">
        <f>Material!M24</f>
        <v>4.8949011744000001E-2</v>
      </c>
      <c r="E20" s="25" t="s">
        <v>44</v>
      </c>
      <c r="F20" s="29">
        <f>Material!T24</f>
        <v>3.1479239999999999E-2</v>
      </c>
      <c r="G20" s="25" t="s">
        <v>44</v>
      </c>
      <c r="H20" s="358"/>
      <c r="I20" s="359">
        <v>1E-3</v>
      </c>
      <c r="J20" s="361" t="s">
        <v>45</v>
      </c>
      <c r="K20" s="3"/>
      <c r="L20" s="3"/>
      <c r="M20" s="3"/>
      <c r="N20" s="386"/>
      <c r="O20" s="385"/>
      <c r="P20" s="385"/>
      <c r="Q20" s="385"/>
      <c r="R20" s="522"/>
      <c r="S20" s="1"/>
      <c r="T20" s="1"/>
      <c r="U20" s="1"/>
      <c r="V20" s="1"/>
      <c r="W20" s="1"/>
      <c r="X20" s="1"/>
      <c r="Y20" s="1"/>
      <c r="Z20" s="1"/>
    </row>
    <row r="21" spans="1:26">
      <c r="A21" s="6" t="s">
        <v>46</v>
      </c>
      <c r="B21" s="20">
        <f>Transportation!B20</f>
        <v>8.1994412310958165E-2</v>
      </c>
      <c r="C21" s="19" t="s">
        <v>44</v>
      </c>
      <c r="D21" s="20">
        <f>Transportation!H20</f>
        <v>1.1306395859974425E-3</v>
      </c>
      <c r="E21" s="19" t="s">
        <v>44</v>
      </c>
      <c r="F21" s="20">
        <f>Transportation!N20</f>
        <v>1.9525966183574881E-3</v>
      </c>
      <c r="G21" s="19" t="s">
        <v>44</v>
      </c>
      <c r="H21" s="358"/>
      <c r="I21" s="359">
        <v>1000</v>
      </c>
      <c r="J21" s="361" t="s">
        <v>47</v>
      </c>
      <c r="K21" s="3"/>
      <c r="L21" s="3"/>
      <c r="M21" s="3"/>
      <c r="N21" s="523"/>
      <c r="O21" s="385"/>
      <c r="P21" s="385"/>
      <c r="Q21" s="385"/>
      <c r="R21" s="522"/>
      <c r="S21" s="1"/>
      <c r="T21" s="1"/>
      <c r="U21" s="1"/>
      <c r="V21" s="1"/>
      <c r="W21" s="1"/>
      <c r="X21" s="1"/>
      <c r="Y21" s="1"/>
      <c r="Z21" s="1"/>
    </row>
    <row r="22" spans="1:26">
      <c r="A22" s="6" t="s">
        <v>48</v>
      </c>
      <c r="B22" s="564">
        <f>(Disposal!B13+Disposal!D13)/(Disposal!D4+Disposal!B4)</f>
        <v>2.7827373214792499E-2</v>
      </c>
      <c r="C22" s="32" t="s">
        <v>44</v>
      </c>
      <c r="D22" s="563">
        <f>Disposal!F13/Disposal!F4</f>
        <v>1.9746566113894395E-3</v>
      </c>
      <c r="E22" s="19" t="s">
        <v>44</v>
      </c>
      <c r="F22" s="563">
        <f>Disposal!H13/Disposal!H4</f>
        <v>1.5210940283812207E-3</v>
      </c>
      <c r="G22" s="32" t="s">
        <v>44</v>
      </c>
      <c r="H22" s="358"/>
      <c r="I22" s="363">
        <f>Material!B9</f>
        <v>0.30549999999999999</v>
      </c>
      <c r="J22" s="361" t="s">
        <v>49</v>
      </c>
      <c r="K22" s="3"/>
      <c r="L22" s="3"/>
      <c r="M22" s="3"/>
      <c r="N22" s="523"/>
      <c r="O22" s="385"/>
      <c r="P22" s="385"/>
      <c r="Q22" s="385"/>
      <c r="R22" s="522"/>
      <c r="S22" s="1"/>
      <c r="T22" s="1"/>
      <c r="U22" s="1"/>
      <c r="V22" s="1"/>
      <c r="W22" s="1"/>
      <c r="X22" s="1"/>
      <c r="Y22" s="1"/>
      <c r="Z22" s="1"/>
    </row>
    <row r="23" spans="1:26">
      <c r="A23" s="24" t="s">
        <v>50</v>
      </c>
      <c r="B23" s="346">
        <f>SUM(B20:B22)</f>
        <v>0.4982305355257507</v>
      </c>
      <c r="C23" s="34" t="s">
        <v>44</v>
      </c>
      <c r="D23" s="346">
        <f>SUM(D20:D22)</f>
        <v>5.2054307941386879E-2</v>
      </c>
      <c r="E23" s="34" t="s">
        <v>44</v>
      </c>
      <c r="F23" s="346">
        <f>SUM(F20:F22)</f>
        <v>3.4952930646738711E-2</v>
      </c>
      <c r="G23" s="34" t="s">
        <v>44</v>
      </c>
      <c r="H23" s="358"/>
      <c r="I23" s="364">
        <f>Material!P9</f>
        <v>1.6500000000000001E-2</v>
      </c>
      <c r="J23" s="361" t="s">
        <v>51</v>
      </c>
      <c r="K23" s="3"/>
      <c r="L23" s="3"/>
      <c r="M23" s="3"/>
      <c r="N23" s="523"/>
      <c r="O23" s="385"/>
      <c r="P23" s="385"/>
      <c r="Q23" s="385"/>
      <c r="R23" s="522"/>
      <c r="S23" s="1"/>
      <c r="T23" s="1"/>
      <c r="U23" s="1"/>
      <c r="V23" s="1"/>
      <c r="W23" s="1"/>
      <c r="X23" s="1"/>
      <c r="Y23" s="1"/>
      <c r="Z23" s="1"/>
    </row>
    <row r="24" spans="1:26">
      <c r="A24" s="33" t="s">
        <v>52</v>
      </c>
      <c r="B24" s="512">
        <f>B23*B7</f>
        <v>996.46107105150134</v>
      </c>
      <c r="C24" s="34" t="s">
        <v>53</v>
      </c>
      <c r="D24" s="512">
        <f>D23*D7</f>
        <v>104.10861588277376</v>
      </c>
      <c r="E24" s="34" t="s">
        <v>53</v>
      </c>
      <c r="F24" s="512">
        <f>F23*F7</f>
        <v>69.905861293477429</v>
      </c>
      <c r="G24" s="34" t="s">
        <v>53</v>
      </c>
      <c r="H24" s="358"/>
      <c r="I24" s="365">
        <f>Material!I9</f>
        <v>2.1420000000000002E-2</v>
      </c>
      <c r="J24" s="362" t="s">
        <v>54</v>
      </c>
      <c r="K24" s="3"/>
      <c r="L24" s="3"/>
      <c r="M24" s="3"/>
      <c r="N24" s="523"/>
      <c r="O24" s="385"/>
      <c r="P24" s="385"/>
      <c r="Q24" s="385"/>
      <c r="R24" s="522"/>
      <c r="S24" s="1"/>
      <c r="T24" s="1"/>
      <c r="U24" s="1"/>
      <c r="V24" s="1"/>
      <c r="W24" s="1"/>
      <c r="X24" s="1"/>
      <c r="Y24" s="1"/>
      <c r="Z24" s="1"/>
    </row>
    <row r="25" spans="1:26">
      <c r="A25" s="36" t="s">
        <v>55</v>
      </c>
      <c r="B25" s="37">
        <f>B9*B7</f>
        <v>1500</v>
      </c>
      <c r="C25" s="38" t="s">
        <v>56</v>
      </c>
      <c r="D25" s="37">
        <f>D9*D7</f>
        <v>2000</v>
      </c>
      <c r="E25" s="38" t="s">
        <v>56</v>
      </c>
      <c r="F25" s="37">
        <f>F9*F7</f>
        <v>3000</v>
      </c>
      <c r="G25" s="38" t="s">
        <v>56</v>
      </c>
      <c r="H25" s="2"/>
      <c r="I25" s="1"/>
      <c r="J25" s="3"/>
      <c r="K25" s="3"/>
      <c r="L25" s="3"/>
      <c r="M25" s="3"/>
      <c r="N25" s="523"/>
      <c r="O25" s="385"/>
      <c r="P25" s="385"/>
      <c r="Q25" s="385"/>
      <c r="R25" s="522"/>
      <c r="S25" s="1"/>
      <c r="T25" s="1"/>
      <c r="U25" s="1"/>
      <c r="V25" s="1"/>
      <c r="W25" s="1"/>
      <c r="X25" s="1"/>
      <c r="Y25" s="1"/>
      <c r="Z25" s="1"/>
    </row>
    <row r="26" spans="1:26">
      <c r="A26" s="6" t="s">
        <v>57</v>
      </c>
      <c r="B26" s="31">
        <f>B8*B7</f>
        <v>1180</v>
      </c>
      <c r="C26" s="39" t="s">
        <v>56</v>
      </c>
      <c r="D26" s="31">
        <f>D8*D7</f>
        <v>160</v>
      </c>
      <c r="E26" s="39" t="s">
        <v>56</v>
      </c>
      <c r="F26" s="31">
        <f>F8*F7</f>
        <v>240</v>
      </c>
      <c r="G26" s="39" t="s">
        <v>56</v>
      </c>
      <c r="H26" s="2"/>
      <c r="I26" s="3"/>
      <c r="J26" s="3"/>
      <c r="K26" s="3"/>
      <c r="L26" s="3"/>
      <c r="M26" s="3"/>
      <c r="N26" s="527"/>
      <c r="O26" s="528"/>
      <c r="P26" s="528"/>
      <c r="Q26" s="528"/>
      <c r="R26" s="529"/>
      <c r="S26" s="1"/>
      <c r="T26" s="1"/>
      <c r="U26" s="1"/>
      <c r="V26" s="1"/>
      <c r="W26" s="1"/>
      <c r="X26" s="1"/>
      <c r="Y26" s="1"/>
      <c r="Z26" s="1"/>
    </row>
    <row r="27" spans="1:26" ht="15.75" thickBot="1">
      <c r="A27" s="40" t="s">
        <v>58</v>
      </c>
      <c r="B27" s="347">
        <f>B25-B26</f>
        <v>320</v>
      </c>
      <c r="C27" s="41" t="s">
        <v>56</v>
      </c>
      <c r="D27" s="348">
        <f>D25-D26</f>
        <v>1840</v>
      </c>
      <c r="E27" s="41" t="s">
        <v>56</v>
      </c>
      <c r="F27" s="348">
        <f>F25-F26</f>
        <v>2760</v>
      </c>
      <c r="G27" s="41" t="s">
        <v>56</v>
      </c>
      <c r="H27" s="2"/>
      <c r="I27" s="404" t="s">
        <v>349</v>
      </c>
      <c r="J27" s="405"/>
      <c r="K27" s="391"/>
      <c r="L27" s="3"/>
      <c r="M27" s="3"/>
      <c r="N27" s="3"/>
      <c r="O27" s="3"/>
      <c r="P27" s="3"/>
      <c r="Q27" s="1"/>
      <c r="R27" s="1"/>
      <c r="S27" s="1"/>
      <c r="T27" s="1"/>
      <c r="U27" s="1"/>
      <c r="V27" s="1"/>
      <c r="W27" s="1"/>
      <c r="X27" s="1"/>
      <c r="Y27" s="1"/>
      <c r="Z27" s="1"/>
    </row>
    <row r="28" spans="1:26" ht="15.75" customHeight="1">
      <c r="A28" s="2"/>
      <c r="B28" s="2"/>
      <c r="C28" s="2"/>
      <c r="D28" s="2"/>
      <c r="E28" s="2"/>
      <c r="F28" s="2"/>
      <c r="G28" s="2"/>
      <c r="H28" s="2"/>
      <c r="I28" s="359" t="s">
        <v>201</v>
      </c>
      <c r="J28" s="360" t="s">
        <v>350</v>
      </c>
      <c r="K28" s="391"/>
      <c r="L28" s="3"/>
      <c r="M28" s="3"/>
      <c r="N28" s="3"/>
      <c r="O28" s="3"/>
      <c r="P28" s="3"/>
      <c r="Q28" s="1"/>
      <c r="R28" s="1"/>
      <c r="S28" s="1"/>
      <c r="T28" s="1"/>
      <c r="U28" s="1"/>
      <c r="V28" s="1"/>
      <c r="W28" s="1"/>
      <c r="X28" s="1"/>
      <c r="Y28" s="1"/>
      <c r="Z28" s="1"/>
    </row>
    <row r="29" spans="1:26" ht="15.75" thickBot="1">
      <c r="A29" s="1"/>
      <c r="B29" s="1"/>
      <c r="C29" s="1"/>
      <c r="D29" s="2"/>
      <c r="E29" s="2"/>
      <c r="F29" s="2"/>
      <c r="G29" s="2"/>
      <c r="H29" s="2"/>
      <c r="I29" s="359" t="s">
        <v>41</v>
      </c>
      <c r="J29" s="360" t="s">
        <v>318</v>
      </c>
      <c r="K29" s="391"/>
      <c r="L29" s="3"/>
      <c r="M29" s="3"/>
      <c r="N29" s="3"/>
      <c r="O29" s="3"/>
      <c r="P29" s="3"/>
      <c r="Q29" s="1"/>
      <c r="R29" s="1"/>
      <c r="S29" s="1"/>
      <c r="T29" s="1"/>
      <c r="U29" s="1"/>
      <c r="V29" s="1"/>
      <c r="W29" s="1"/>
      <c r="X29" s="1"/>
      <c r="Y29" s="1"/>
      <c r="Z29" s="1"/>
    </row>
    <row r="30" spans="1:26" ht="19.5" thickBot="1">
      <c r="A30" s="397" t="s">
        <v>329</v>
      </c>
      <c r="B30" s="398"/>
      <c r="C30" s="399"/>
      <c r="D30" s="1"/>
      <c r="E30" s="1"/>
      <c r="F30" s="1"/>
      <c r="G30" s="1"/>
      <c r="H30" s="2"/>
      <c r="I30" s="359" t="s">
        <v>106</v>
      </c>
      <c r="J30" s="360" t="s">
        <v>319</v>
      </c>
      <c r="K30" s="2"/>
      <c r="L30" s="2"/>
      <c r="M30" s="2"/>
      <c r="N30" s="2"/>
      <c r="O30" s="2"/>
      <c r="P30" s="3"/>
      <c r="Q30" s="1"/>
      <c r="R30" s="1"/>
      <c r="S30" s="1"/>
      <c r="T30" s="1"/>
      <c r="U30" s="1"/>
      <c r="V30" s="1"/>
      <c r="W30" s="1"/>
      <c r="X30" s="1"/>
      <c r="Y30" s="1"/>
      <c r="Z30" s="1"/>
    </row>
    <row r="31" spans="1:26">
      <c r="A31" s="547" t="s">
        <v>59</v>
      </c>
      <c r="B31" s="548" t="s">
        <v>60</v>
      </c>
      <c r="C31" s="549" t="s">
        <v>61</v>
      </c>
      <c r="D31" s="1"/>
      <c r="E31" s="1"/>
      <c r="F31" s="1"/>
      <c r="G31" s="1"/>
      <c r="H31" s="2"/>
      <c r="I31" s="359" t="s">
        <v>149</v>
      </c>
      <c r="J31" s="360" t="s">
        <v>323</v>
      </c>
      <c r="K31" s="385"/>
      <c r="L31" s="385"/>
      <c r="M31" s="385"/>
      <c r="N31" s="385"/>
      <c r="O31" s="385"/>
      <c r="P31" s="3"/>
      <c r="Q31" s="1"/>
      <c r="R31" s="1"/>
      <c r="S31" s="1"/>
      <c r="T31" s="1"/>
      <c r="U31" s="1"/>
      <c r="V31" s="1"/>
      <c r="W31" s="1"/>
      <c r="X31" s="1"/>
      <c r="Y31" s="1"/>
      <c r="Z31" s="1"/>
    </row>
    <row r="32" spans="1:26" s="385" customFormat="1">
      <c r="A32" s="550" t="s">
        <v>328</v>
      </c>
      <c r="B32" s="551"/>
      <c r="C32" s="552"/>
      <c r="D32" s="391"/>
      <c r="E32" s="391"/>
      <c r="F32" s="391"/>
      <c r="G32" s="391"/>
      <c r="H32" s="2"/>
      <c r="I32" s="359" t="s">
        <v>191</v>
      </c>
      <c r="J32" s="360" t="s">
        <v>324</v>
      </c>
      <c r="P32" s="391"/>
      <c r="Q32" s="391"/>
      <c r="R32" s="391"/>
      <c r="S32" s="391"/>
      <c r="T32" s="391"/>
      <c r="U32" s="391"/>
      <c r="V32" s="391"/>
      <c r="W32" s="391"/>
      <c r="X32" s="391"/>
      <c r="Y32" s="391"/>
      <c r="Z32" s="391"/>
    </row>
    <row r="33" spans="1:26">
      <c r="A33" s="42" t="s">
        <v>62</v>
      </c>
      <c r="B33" s="545">
        <f>'User Interface'!$B$18</f>
        <v>1.8047561147227351</v>
      </c>
      <c r="C33" s="10" t="s">
        <v>41</v>
      </c>
      <c r="D33" s="1"/>
      <c r="E33" s="1"/>
      <c r="F33" s="1"/>
      <c r="G33" s="1"/>
      <c r="H33" s="2"/>
      <c r="I33" s="359" t="s">
        <v>325</v>
      </c>
      <c r="J33" s="360" t="s">
        <v>326</v>
      </c>
      <c r="K33" s="385"/>
      <c r="L33" s="385"/>
      <c r="M33" s="385"/>
      <c r="N33" s="385"/>
      <c r="O33" s="385"/>
      <c r="P33" s="3"/>
      <c r="Q33" s="1"/>
      <c r="R33" s="1"/>
      <c r="S33" s="1"/>
      <c r="T33" s="1"/>
      <c r="U33" s="1"/>
      <c r="V33" s="1"/>
      <c r="W33" s="1"/>
      <c r="X33" s="1"/>
      <c r="Y33" s="1"/>
      <c r="Z33" s="1"/>
    </row>
    <row r="34" spans="1:26" ht="15" customHeight="1">
      <c r="A34" s="42" t="s">
        <v>63</v>
      </c>
      <c r="B34" s="349">
        <f>'User Interface'!$D$18</f>
        <v>0.26228487761506053</v>
      </c>
      <c r="C34" s="10" t="s">
        <v>41</v>
      </c>
      <c r="D34" s="1"/>
      <c r="E34" s="342"/>
      <c r="F34" s="1"/>
      <c r="G34" s="1"/>
      <c r="H34" s="2"/>
      <c r="I34" s="359" t="s">
        <v>330</v>
      </c>
      <c r="J34" s="557" t="s">
        <v>331</v>
      </c>
      <c r="K34" s="385"/>
      <c r="L34" s="385"/>
      <c r="M34" s="385"/>
      <c r="N34" s="385"/>
      <c r="O34" s="385"/>
      <c r="P34" s="3"/>
      <c r="Q34" s="1"/>
      <c r="R34" s="1"/>
      <c r="S34" s="1"/>
      <c r="T34" s="1"/>
      <c r="U34" s="1"/>
      <c r="V34" s="1"/>
      <c r="W34" s="1"/>
      <c r="X34" s="1"/>
      <c r="Y34" s="1"/>
      <c r="Z34" s="1"/>
    </row>
    <row r="35" spans="1:26">
      <c r="A35" s="42" t="s">
        <v>64</v>
      </c>
      <c r="B35" s="349">
        <f>'User Interface'!$F$18</f>
        <v>0.27316694022439475</v>
      </c>
      <c r="C35" s="10" t="s">
        <v>41</v>
      </c>
      <c r="D35" s="1"/>
      <c r="E35" s="1"/>
      <c r="F35" s="1"/>
      <c r="G35" s="1"/>
      <c r="H35" s="2"/>
      <c r="I35" s="359"/>
      <c r="J35" s="557"/>
      <c r="K35" s="3"/>
      <c r="L35" s="3"/>
      <c r="M35" s="3"/>
      <c r="N35" s="3"/>
      <c r="O35" s="3"/>
      <c r="P35" s="3"/>
      <c r="Q35" s="1"/>
      <c r="R35" s="1"/>
      <c r="S35" s="1"/>
      <c r="T35" s="1"/>
      <c r="U35" s="1"/>
      <c r="V35" s="1"/>
      <c r="W35" s="1"/>
      <c r="X35" s="1"/>
      <c r="Y35" s="1"/>
      <c r="Z35" s="1"/>
    </row>
    <row r="36" spans="1:26">
      <c r="A36" s="42" t="s">
        <v>327</v>
      </c>
      <c r="B36" s="350">
        <f>B33/B34</f>
        <v>6.8809003825659563</v>
      </c>
      <c r="C36" s="10" t="s">
        <v>68</v>
      </c>
      <c r="D36" s="1"/>
      <c r="E36" s="1"/>
      <c r="F36" s="1"/>
      <c r="G36" s="1"/>
      <c r="H36" s="45"/>
      <c r="I36" s="359"/>
      <c r="J36" s="557"/>
      <c r="K36" s="3"/>
      <c r="L36" s="3"/>
      <c r="M36" s="3"/>
      <c r="N36" s="3"/>
      <c r="O36" s="3"/>
      <c r="P36" s="3"/>
      <c r="Q36" s="1"/>
      <c r="R36" s="1"/>
      <c r="S36" s="1"/>
      <c r="T36" s="1"/>
      <c r="U36" s="1"/>
      <c r="V36" s="1"/>
      <c r="W36" s="1"/>
      <c r="X36" s="1"/>
      <c r="Y36" s="1"/>
      <c r="Z36" s="1"/>
    </row>
    <row r="37" spans="1:26">
      <c r="A37" s="42" t="s">
        <v>317</v>
      </c>
      <c r="B37" s="350">
        <f>B33/B35</f>
        <v>6.606788190548265</v>
      </c>
      <c r="C37" s="10" t="s">
        <v>68</v>
      </c>
      <c r="D37" s="1"/>
      <c r="E37" s="1"/>
      <c r="F37" s="1"/>
      <c r="G37" s="1"/>
      <c r="H37" s="45"/>
      <c r="I37" s="359"/>
      <c r="J37" s="557"/>
      <c r="K37" s="3"/>
      <c r="L37" s="3"/>
      <c r="M37" s="3"/>
      <c r="N37" s="3"/>
      <c r="O37" s="3"/>
      <c r="P37" s="3"/>
      <c r="Q37" s="1"/>
      <c r="R37" s="1"/>
      <c r="S37" s="1"/>
      <c r="T37" s="1"/>
      <c r="U37" s="1"/>
      <c r="V37" s="1"/>
      <c r="W37" s="1"/>
      <c r="X37" s="1"/>
      <c r="Y37" s="1"/>
      <c r="Z37" s="1"/>
    </row>
    <row r="38" spans="1:26" s="385" customFormat="1">
      <c r="A38" s="550" t="s">
        <v>106</v>
      </c>
      <c r="B38" s="551"/>
      <c r="C38" s="552"/>
      <c r="D38" s="391"/>
      <c r="E38" s="391"/>
      <c r="F38" s="391"/>
      <c r="G38" s="391"/>
      <c r="H38" s="45"/>
      <c r="I38" s="558"/>
      <c r="J38" s="559"/>
      <c r="K38" s="391"/>
      <c r="L38" s="391"/>
      <c r="M38" s="391"/>
      <c r="N38" s="391"/>
      <c r="O38" s="391"/>
      <c r="P38" s="391"/>
      <c r="Q38" s="391"/>
      <c r="R38" s="391"/>
      <c r="S38" s="391"/>
      <c r="T38" s="391"/>
      <c r="U38" s="391"/>
      <c r="V38" s="391"/>
      <c r="W38" s="391"/>
      <c r="X38" s="391"/>
      <c r="Y38" s="391"/>
      <c r="Z38" s="391"/>
    </row>
    <row r="39" spans="1:26">
      <c r="A39" s="42" t="s">
        <v>74</v>
      </c>
      <c r="B39" s="546">
        <f>'User Interface'!$B$23</f>
        <v>0.4982305355257507</v>
      </c>
      <c r="C39" s="50" t="s">
        <v>53</v>
      </c>
      <c r="D39" s="2"/>
      <c r="E39" s="45"/>
      <c r="F39" s="45"/>
      <c r="G39" s="45"/>
      <c r="H39" s="45"/>
      <c r="I39" s="1"/>
      <c r="J39" s="1"/>
      <c r="K39" s="3"/>
      <c r="L39" s="3"/>
      <c r="M39" s="3"/>
      <c r="N39" s="3"/>
      <c r="O39" s="3"/>
      <c r="P39" s="3"/>
      <c r="Q39" s="1"/>
      <c r="R39" s="1"/>
      <c r="S39" s="1"/>
      <c r="T39" s="1"/>
      <c r="U39" s="1"/>
      <c r="V39" s="1"/>
      <c r="W39" s="1"/>
      <c r="X39" s="1"/>
      <c r="Y39" s="1"/>
      <c r="Z39" s="1"/>
    </row>
    <row r="40" spans="1:26">
      <c r="A40" s="42" t="s">
        <v>77</v>
      </c>
      <c r="B40" s="349">
        <f>'User Interface'!$D$23</f>
        <v>5.2054307941386879E-2</v>
      </c>
      <c r="C40" s="50" t="s">
        <v>53</v>
      </c>
      <c r="D40" s="2"/>
      <c r="E40" s="45"/>
      <c r="F40" s="45"/>
      <c r="G40" s="45"/>
      <c r="H40" s="45"/>
      <c r="I40" s="3"/>
      <c r="J40" s="3"/>
      <c r="K40" s="3"/>
      <c r="L40" s="3"/>
      <c r="M40" s="3"/>
      <c r="N40" s="3"/>
      <c r="O40" s="3"/>
      <c r="P40" s="3"/>
      <c r="Q40" s="1"/>
      <c r="R40" s="1"/>
      <c r="S40" s="1"/>
      <c r="T40" s="1"/>
      <c r="U40" s="1"/>
      <c r="V40" s="1"/>
      <c r="W40" s="1"/>
      <c r="X40" s="1"/>
      <c r="Y40" s="1"/>
      <c r="Z40" s="1"/>
    </row>
    <row r="41" spans="1:26">
      <c r="A41" s="42" t="s">
        <v>78</v>
      </c>
      <c r="B41" s="349">
        <f>'User Interface'!$F$23</f>
        <v>3.4952930646738711E-2</v>
      </c>
      <c r="C41" s="50" t="s">
        <v>53</v>
      </c>
      <c r="D41" s="2"/>
      <c r="E41" s="45"/>
      <c r="F41" s="45"/>
      <c r="G41" s="45"/>
      <c r="H41" s="45"/>
      <c r="I41" s="3"/>
      <c r="J41" s="3"/>
      <c r="K41" s="3"/>
      <c r="L41" s="3"/>
      <c r="M41" s="3"/>
      <c r="N41" s="3"/>
      <c r="O41" s="3"/>
      <c r="P41" s="3"/>
      <c r="Q41" s="1"/>
      <c r="R41" s="1"/>
      <c r="S41" s="1"/>
      <c r="T41" s="1"/>
      <c r="U41" s="1"/>
      <c r="V41" s="1"/>
      <c r="W41" s="1"/>
      <c r="X41" s="1"/>
      <c r="Y41" s="1"/>
      <c r="Z41" s="1"/>
    </row>
    <row r="42" spans="1:26">
      <c r="A42" s="42" t="s">
        <v>65</v>
      </c>
      <c r="B42" s="350">
        <f>B39/B40</f>
        <v>9.5713602817802901</v>
      </c>
      <c r="C42" s="54" t="s">
        <v>68</v>
      </c>
      <c r="D42" s="2"/>
      <c r="E42" s="45"/>
      <c r="F42" s="45"/>
      <c r="G42" s="45"/>
      <c r="H42" s="45"/>
      <c r="I42" s="3"/>
      <c r="J42" s="3"/>
      <c r="K42" s="3"/>
      <c r="L42" s="3"/>
      <c r="M42" s="3"/>
      <c r="N42" s="3"/>
      <c r="O42" s="3"/>
      <c r="P42" s="3"/>
      <c r="Q42" s="1"/>
      <c r="R42" s="1"/>
      <c r="S42" s="1"/>
      <c r="T42" s="1"/>
      <c r="U42" s="1"/>
      <c r="V42" s="1"/>
      <c r="W42" s="1"/>
      <c r="X42" s="1"/>
      <c r="Y42" s="1"/>
      <c r="Z42" s="1"/>
    </row>
    <row r="43" spans="1:26" ht="15.75" thickBot="1">
      <c r="A43" s="554" t="s">
        <v>72</v>
      </c>
      <c r="B43" s="351">
        <f>B39/B41</f>
        <v>14.254327929215806</v>
      </c>
      <c r="C43" s="13" t="s">
        <v>68</v>
      </c>
      <c r="D43" s="2"/>
      <c r="E43" s="45"/>
      <c r="F43" s="45"/>
      <c r="G43" s="45"/>
      <c r="H43" s="45"/>
      <c r="I43" s="3"/>
      <c r="J43" s="3"/>
      <c r="K43" s="3"/>
      <c r="L43" s="3"/>
      <c r="M43" s="3"/>
      <c r="N43" s="3"/>
      <c r="O43" s="3"/>
      <c r="P43" s="3"/>
      <c r="Q43" s="1"/>
      <c r="R43" s="1"/>
      <c r="S43" s="1"/>
      <c r="T43" s="1"/>
      <c r="U43" s="1"/>
      <c r="V43" s="1"/>
      <c r="W43" s="1"/>
      <c r="X43" s="1"/>
      <c r="Y43" s="1"/>
      <c r="Z43" s="1"/>
    </row>
    <row r="44" spans="1:26" ht="15.75" customHeight="1">
      <c r="A44" s="553" t="s">
        <v>316</v>
      </c>
      <c r="B44" s="3"/>
      <c r="C44" s="3"/>
      <c r="D44" s="2"/>
      <c r="E44" s="45"/>
      <c r="F44" s="45"/>
      <c r="G44" s="45"/>
      <c r="H44" s="45"/>
      <c r="I44" s="3"/>
      <c r="J44" s="3"/>
      <c r="K44" s="3"/>
      <c r="L44" s="3"/>
      <c r="M44" s="3"/>
      <c r="N44" s="3"/>
      <c r="O44" s="3"/>
      <c r="P44" s="3"/>
      <c r="Q44" s="1"/>
      <c r="R44" s="1"/>
      <c r="S44" s="1"/>
      <c r="T44" s="1"/>
      <c r="U44" s="1"/>
      <c r="V44" s="1"/>
      <c r="W44" s="1"/>
      <c r="X44" s="1"/>
      <c r="Y44" s="1"/>
      <c r="Z44" s="1"/>
    </row>
    <row r="45" spans="1:26" ht="15.75" customHeight="1">
      <c r="A45" s="1"/>
      <c r="B45" s="1"/>
      <c r="C45" s="1"/>
      <c r="D45" s="2"/>
      <c r="E45" s="45"/>
      <c r="F45" s="45"/>
      <c r="G45" s="45"/>
      <c r="H45" s="45"/>
      <c r="I45" s="3"/>
      <c r="J45" s="3"/>
      <c r="K45" s="3"/>
      <c r="L45" s="3"/>
      <c r="M45" s="3"/>
      <c r="N45" s="3"/>
      <c r="O45" s="3"/>
      <c r="P45" s="3"/>
      <c r="Q45" s="1"/>
      <c r="R45" s="1"/>
      <c r="S45" s="1"/>
      <c r="T45" s="1"/>
      <c r="U45" s="1"/>
      <c r="V45" s="1"/>
      <c r="W45" s="1"/>
      <c r="X45" s="1"/>
      <c r="Y45" s="1"/>
      <c r="Z45" s="1"/>
    </row>
    <row r="46" spans="1:26" ht="15.75" customHeight="1">
      <c r="A46" s="1"/>
      <c r="B46" s="1"/>
      <c r="C46" s="1"/>
      <c r="D46" s="2"/>
      <c r="E46" s="45"/>
      <c r="F46" s="45"/>
      <c r="G46" s="45"/>
      <c r="H46" s="45"/>
      <c r="I46" s="3"/>
      <c r="J46" s="3"/>
      <c r="K46" s="3"/>
      <c r="L46" s="3"/>
      <c r="M46" s="3"/>
      <c r="N46" s="3"/>
      <c r="O46" s="3"/>
      <c r="P46" s="3"/>
      <c r="Q46" s="1"/>
      <c r="R46" s="1"/>
      <c r="S46" s="1"/>
      <c r="T46" s="1"/>
      <c r="U46" s="1"/>
      <c r="V46" s="1"/>
      <c r="W46" s="1"/>
      <c r="X46" s="1"/>
      <c r="Y46" s="1"/>
      <c r="Z46" s="1"/>
    </row>
    <row r="47" spans="1:26" ht="14.25" customHeight="1">
      <c r="A47" s="1"/>
      <c r="B47" s="1"/>
      <c r="C47" s="1"/>
      <c r="D47" s="2"/>
      <c r="E47" s="45"/>
      <c r="F47" s="45"/>
      <c r="G47" s="45"/>
      <c r="H47" s="45"/>
      <c r="I47" s="3"/>
      <c r="J47" s="3"/>
      <c r="K47" s="3"/>
      <c r="L47" s="3"/>
      <c r="M47" s="3"/>
      <c r="N47" s="3"/>
      <c r="O47" s="3"/>
      <c r="P47" s="3"/>
      <c r="Q47" s="1"/>
      <c r="R47" s="1"/>
      <c r="S47" s="1"/>
      <c r="T47" s="1"/>
      <c r="U47" s="1"/>
      <c r="V47" s="1"/>
      <c r="W47" s="1"/>
      <c r="X47" s="1"/>
      <c r="Y47" s="1"/>
      <c r="Z47" s="1"/>
    </row>
    <row r="48" spans="1:26" ht="14.25" customHeight="1">
      <c r="A48" s="1"/>
      <c r="B48" s="1"/>
      <c r="C48" s="1"/>
      <c r="D48" s="2"/>
      <c r="E48" s="45"/>
      <c r="F48" s="45"/>
      <c r="G48" s="45"/>
      <c r="H48" s="45"/>
      <c r="I48" s="3"/>
      <c r="J48" s="3"/>
      <c r="K48" s="3"/>
      <c r="L48" s="3"/>
      <c r="M48" s="3"/>
      <c r="N48" s="3"/>
      <c r="O48" s="3"/>
      <c r="P48" s="3"/>
      <c r="Q48" s="1"/>
      <c r="R48" s="1"/>
      <c r="S48" s="1"/>
      <c r="T48" s="1"/>
      <c r="U48" s="1"/>
      <c r="V48" s="1"/>
      <c r="W48" s="1"/>
      <c r="X48" s="1"/>
      <c r="Y48" s="1"/>
      <c r="Z48" s="1"/>
    </row>
    <row r="49" spans="1:26" ht="14.25" customHeight="1">
      <c r="A49" s="1"/>
      <c r="B49" s="1"/>
      <c r="C49" s="1"/>
      <c r="D49" s="2"/>
      <c r="E49" s="45"/>
      <c r="F49" s="45"/>
      <c r="G49" s="45"/>
      <c r="H49" s="45"/>
      <c r="I49" s="3"/>
      <c r="J49" s="3"/>
      <c r="K49" s="3"/>
      <c r="L49" s="3"/>
      <c r="M49" s="3"/>
      <c r="N49" s="3"/>
      <c r="O49" s="3"/>
      <c r="P49" s="3"/>
      <c r="Q49" s="1"/>
      <c r="R49" s="1"/>
      <c r="S49" s="1"/>
      <c r="T49" s="1"/>
      <c r="U49" s="1"/>
      <c r="V49" s="1"/>
      <c r="W49" s="1"/>
      <c r="X49" s="1"/>
      <c r="Y49" s="1"/>
      <c r="Z49" s="1"/>
    </row>
    <row r="50" spans="1:26" ht="14.25" customHeight="1">
      <c r="A50" s="1"/>
      <c r="B50" s="1"/>
      <c r="C50" s="1"/>
      <c r="D50" s="2"/>
      <c r="E50" s="45"/>
      <c r="F50" s="45"/>
      <c r="G50" s="45"/>
      <c r="H50" s="45"/>
      <c r="I50" s="3"/>
      <c r="J50" s="3"/>
      <c r="K50" s="3"/>
      <c r="L50" s="3"/>
      <c r="M50" s="3"/>
      <c r="N50" s="3"/>
      <c r="O50" s="3"/>
      <c r="P50" s="3"/>
      <c r="Q50" s="1"/>
      <c r="R50" s="1"/>
      <c r="S50" s="1"/>
      <c r="T50" s="1"/>
      <c r="U50" s="1"/>
      <c r="V50" s="1"/>
      <c r="W50" s="1"/>
      <c r="X50" s="1"/>
      <c r="Y50" s="1"/>
      <c r="Z50" s="1"/>
    </row>
    <row r="51" spans="1:26" ht="14.25" customHeight="1">
      <c r="A51" s="1"/>
      <c r="B51" s="1"/>
      <c r="C51" s="1"/>
      <c r="D51" s="2"/>
      <c r="E51" s="45"/>
      <c r="F51" s="45"/>
      <c r="G51" s="45"/>
      <c r="H51" s="45"/>
      <c r="I51" s="3"/>
      <c r="J51" s="3"/>
      <c r="K51" s="3"/>
      <c r="L51" s="3"/>
      <c r="M51" s="3"/>
      <c r="N51" s="3"/>
      <c r="O51" s="3"/>
      <c r="P51" s="3"/>
      <c r="Q51" s="1"/>
      <c r="R51" s="1"/>
      <c r="S51" s="1"/>
      <c r="T51" s="1"/>
      <c r="U51" s="1"/>
      <c r="V51" s="1"/>
      <c r="W51" s="1"/>
      <c r="X51" s="1"/>
      <c r="Y51" s="1"/>
      <c r="Z51" s="1"/>
    </row>
    <row r="52" spans="1:26" ht="14.25" customHeight="1">
      <c r="A52" s="1"/>
      <c r="B52" s="1"/>
      <c r="C52" s="1"/>
      <c r="D52" s="2"/>
      <c r="E52" s="2"/>
      <c r="F52" s="2"/>
      <c r="G52" s="2"/>
      <c r="H52" s="45"/>
      <c r="I52" s="3"/>
      <c r="J52" s="3"/>
      <c r="K52" s="3"/>
      <c r="L52" s="3"/>
      <c r="M52" s="3"/>
      <c r="N52" s="3"/>
      <c r="O52" s="3"/>
      <c r="P52" s="3"/>
      <c r="Q52" s="1"/>
      <c r="R52" s="1"/>
      <c r="S52" s="1"/>
      <c r="T52" s="1"/>
      <c r="U52" s="1"/>
      <c r="V52" s="1"/>
      <c r="W52" s="1"/>
      <c r="X52" s="1"/>
      <c r="Y52" s="1"/>
      <c r="Z52" s="1"/>
    </row>
    <row r="53" spans="1:26" ht="14.25" customHeight="1">
      <c r="A53" s="1"/>
      <c r="B53" s="1"/>
      <c r="C53" s="1"/>
      <c r="D53" s="2"/>
      <c r="E53" s="2"/>
      <c r="F53" s="2"/>
      <c r="G53" s="2"/>
      <c r="H53" s="2"/>
      <c r="I53" s="3"/>
      <c r="J53" s="3"/>
      <c r="K53" s="3"/>
      <c r="L53" s="3"/>
      <c r="M53" s="3"/>
      <c r="N53" s="3"/>
      <c r="O53" s="3"/>
      <c r="P53" s="3"/>
      <c r="Q53" s="1"/>
      <c r="R53" s="1"/>
      <c r="S53" s="1"/>
      <c r="T53" s="1"/>
      <c r="U53" s="1"/>
      <c r="V53" s="1"/>
      <c r="W53" s="1"/>
      <c r="X53" s="1"/>
      <c r="Y53" s="1"/>
      <c r="Z53" s="1"/>
    </row>
    <row r="54" spans="1:26" ht="14.25" customHeight="1">
      <c r="A54" s="1"/>
      <c r="B54" s="1"/>
      <c r="C54" s="1"/>
      <c r="D54" s="2"/>
      <c r="E54" s="2"/>
      <c r="F54" s="2"/>
      <c r="G54" s="2"/>
      <c r="H54" s="2"/>
      <c r="I54" s="3"/>
      <c r="J54" s="3"/>
      <c r="K54" s="3"/>
      <c r="L54" s="3"/>
      <c r="M54" s="3"/>
      <c r="N54" s="3"/>
      <c r="O54" s="3"/>
      <c r="P54" s="3"/>
      <c r="Q54" s="1"/>
      <c r="R54" s="1"/>
      <c r="S54" s="1"/>
      <c r="T54" s="1"/>
      <c r="U54" s="1"/>
      <c r="V54" s="1"/>
      <c r="W54" s="1"/>
      <c r="X54" s="1"/>
      <c r="Y54" s="1"/>
      <c r="Z54" s="1"/>
    </row>
    <row r="55" spans="1:26" ht="14.25" customHeight="1">
      <c r="A55" s="1"/>
      <c r="B55" s="1"/>
      <c r="C55" s="1"/>
      <c r="D55" s="2"/>
      <c r="E55" s="2"/>
      <c r="F55" s="2"/>
      <c r="G55" s="2"/>
      <c r="H55" s="2"/>
      <c r="I55" s="3"/>
      <c r="J55" s="3"/>
      <c r="K55" s="3"/>
      <c r="L55" s="3"/>
      <c r="M55" s="3"/>
      <c r="N55" s="3"/>
      <c r="O55" s="3"/>
      <c r="P55" s="3"/>
      <c r="Q55" s="1"/>
      <c r="R55" s="1"/>
      <c r="S55" s="1"/>
      <c r="T55" s="1"/>
      <c r="U55" s="1"/>
      <c r="V55" s="1"/>
      <c r="W55" s="1"/>
      <c r="X55" s="1"/>
      <c r="Y55" s="1"/>
      <c r="Z55" s="1"/>
    </row>
    <row r="56" spans="1:26" ht="14.25" customHeight="1">
      <c r="A56" s="1"/>
      <c r="B56" s="1"/>
      <c r="C56" s="1"/>
      <c r="D56" s="3"/>
      <c r="E56" s="3"/>
      <c r="F56" s="3"/>
      <c r="G56" s="3"/>
      <c r="H56" s="2"/>
      <c r="I56" s="2"/>
      <c r="J56" s="2"/>
      <c r="K56" s="3"/>
      <c r="L56" s="3"/>
      <c r="M56" s="3"/>
      <c r="N56" s="3"/>
      <c r="O56" s="3"/>
      <c r="P56" s="3"/>
      <c r="Q56" s="1"/>
      <c r="R56" s="1"/>
      <c r="S56" s="1"/>
      <c r="T56" s="1"/>
      <c r="U56" s="1"/>
      <c r="V56" s="1"/>
      <c r="W56" s="1"/>
      <c r="X56" s="1"/>
      <c r="Y56" s="1"/>
      <c r="Z56" s="1"/>
    </row>
    <row r="57" spans="1:26" ht="15.75" customHeight="1">
      <c r="A57" s="3"/>
      <c r="B57" s="3"/>
      <c r="C57" s="3"/>
      <c r="D57" s="3"/>
      <c r="E57" s="3"/>
      <c r="F57" s="3"/>
      <c r="G57" s="3"/>
      <c r="H57" s="3"/>
      <c r="I57" s="3"/>
      <c r="J57" s="3"/>
      <c r="K57" s="3"/>
      <c r="L57" s="3"/>
      <c r="M57" s="3"/>
      <c r="N57" s="3"/>
      <c r="O57" s="3"/>
      <c r="P57" s="3"/>
      <c r="Q57" s="1"/>
      <c r="R57" s="1"/>
      <c r="S57" s="1"/>
      <c r="T57" s="1"/>
      <c r="U57" s="1"/>
      <c r="V57" s="1"/>
      <c r="W57" s="1"/>
      <c r="X57" s="1"/>
      <c r="Y57" s="1"/>
      <c r="Z57" s="1"/>
    </row>
    <row r="58" spans="1:26" ht="15.75" customHeight="1">
      <c r="A58" s="3"/>
      <c r="B58" s="3"/>
      <c r="C58" s="3"/>
      <c r="D58" s="3"/>
      <c r="E58" s="3"/>
      <c r="F58" s="3"/>
      <c r="G58" s="3"/>
      <c r="H58" s="3"/>
      <c r="I58" s="3"/>
      <c r="J58" s="3"/>
      <c r="K58" s="3"/>
      <c r="L58" s="3"/>
      <c r="M58" s="3"/>
      <c r="N58" s="3"/>
      <c r="O58" s="3"/>
      <c r="P58" s="3"/>
      <c r="Q58" s="1"/>
      <c r="R58" s="1"/>
      <c r="S58" s="1"/>
      <c r="T58" s="1"/>
      <c r="U58" s="1"/>
      <c r="V58" s="1"/>
      <c r="W58" s="1"/>
      <c r="X58" s="1"/>
      <c r="Y58" s="1"/>
      <c r="Z58" s="1"/>
    </row>
    <row r="59" spans="1:26" ht="15.75" customHeight="1">
      <c r="A59" s="3"/>
      <c r="B59" s="3"/>
      <c r="C59" s="3"/>
      <c r="D59" s="3"/>
      <c r="E59" s="3"/>
      <c r="F59" s="3"/>
      <c r="G59" s="3"/>
      <c r="H59" s="3"/>
      <c r="I59" s="3"/>
      <c r="J59" s="3"/>
      <c r="K59" s="3"/>
      <c r="L59" s="3"/>
      <c r="M59" s="3"/>
      <c r="N59" s="3"/>
      <c r="O59" s="3"/>
      <c r="P59" s="3"/>
      <c r="Q59" s="1"/>
      <c r="R59" s="1"/>
      <c r="S59" s="1"/>
      <c r="T59" s="1"/>
      <c r="U59" s="1"/>
      <c r="V59" s="1"/>
      <c r="W59" s="1"/>
      <c r="X59" s="1"/>
      <c r="Y59" s="1"/>
      <c r="Z59" s="1"/>
    </row>
    <row r="60" spans="1:26" ht="15.75" customHeight="1">
      <c r="A60" s="3"/>
      <c r="B60" s="3"/>
      <c r="C60" s="3"/>
      <c r="D60" s="3"/>
      <c r="E60" s="3"/>
      <c r="F60" s="3"/>
      <c r="G60" s="3"/>
      <c r="H60" s="3"/>
      <c r="I60" s="3"/>
      <c r="J60" s="3"/>
      <c r="K60" s="3"/>
      <c r="L60" s="3"/>
      <c r="M60" s="3"/>
      <c r="N60" s="3"/>
      <c r="O60" s="3"/>
      <c r="P60" s="3"/>
      <c r="Q60" s="1"/>
      <c r="R60" s="1"/>
      <c r="S60" s="1"/>
      <c r="T60" s="1"/>
      <c r="U60" s="1"/>
      <c r="V60" s="1"/>
      <c r="W60" s="1"/>
      <c r="X60" s="1"/>
      <c r="Y60" s="1"/>
      <c r="Z60" s="1"/>
    </row>
    <row r="61" spans="1:26" ht="15.75" customHeight="1">
      <c r="A61" s="3"/>
      <c r="B61" s="3"/>
      <c r="C61" s="3"/>
      <c r="D61" s="3"/>
      <c r="E61" s="3"/>
      <c r="F61" s="3"/>
      <c r="G61" s="3"/>
      <c r="H61" s="3"/>
      <c r="I61" s="3"/>
      <c r="J61" s="3"/>
      <c r="K61" s="3"/>
      <c r="L61" s="3"/>
      <c r="M61" s="3"/>
      <c r="N61" s="3"/>
      <c r="O61" s="3"/>
      <c r="P61" s="3"/>
      <c r="Q61" s="1"/>
      <c r="R61" s="1"/>
      <c r="S61" s="1"/>
      <c r="T61" s="1"/>
      <c r="U61" s="1"/>
      <c r="V61" s="1"/>
      <c r="W61" s="1"/>
      <c r="X61" s="1"/>
      <c r="Y61" s="1"/>
      <c r="Z61" s="1"/>
    </row>
    <row r="62" spans="1:26" ht="15.75" customHeight="1">
      <c r="A62" s="3"/>
      <c r="B62" s="3"/>
      <c r="C62" s="3"/>
      <c r="D62" s="3"/>
      <c r="E62" s="3"/>
      <c r="F62" s="3"/>
      <c r="G62" s="3"/>
      <c r="H62" s="3"/>
      <c r="I62" s="3"/>
      <c r="J62" s="3"/>
      <c r="K62" s="3"/>
      <c r="L62" s="3"/>
      <c r="M62" s="3"/>
      <c r="N62" s="3"/>
      <c r="O62" s="3"/>
      <c r="P62" s="3"/>
      <c r="Q62" s="1"/>
      <c r="R62" s="1"/>
      <c r="S62" s="1"/>
      <c r="T62" s="1"/>
      <c r="U62" s="1"/>
      <c r="V62" s="1"/>
      <c r="W62" s="1"/>
      <c r="X62" s="1"/>
      <c r="Y62" s="1"/>
      <c r="Z62" s="1"/>
    </row>
    <row r="63" spans="1:26" ht="15.75" customHeight="1">
      <c r="A63" s="3"/>
      <c r="B63" s="3"/>
      <c r="C63" s="3"/>
      <c r="D63" s="3"/>
      <c r="E63" s="3"/>
      <c r="F63" s="3"/>
      <c r="G63" s="3"/>
      <c r="H63" s="3"/>
      <c r="I63" s="3"/>
      <c r="J63" s="3"/>
      <c r="K63" s="3"/>
      <c r="L63" s="3"/>
      <c r="M63" s="3"/>
      <c r="N63" s="3"/>
      <c r="O63" s="3"/>
      <c r="P63" s="3"/>
      <c r="Q63" s="1"/>
      <c r="R63" s="1"/>
      <c r="S63" s="1"/>
      <c r="T63" s="1"/>
      <c r="U63" s="1"/>
      <c r="V63" s="1"/>
      <c r="W63" s="1"/>
      <c r="X63" s="1"/>
      <c r="Y63" s="1"/>
      <c r="Z63" s="1"/>
    </row>
    <row r="64" spans="1:26" ht="15.75" customHeight="1">
      <c r="A64" s="3"/>
      <c r="B64" s="3"/>
      <c r="C64" s="3"/>
      <c r="D64" s="3"/>
      <c r="E64" s="3"/>
      <c r="F64" s="3"/>
      <c r="G64" s="3"/>
      <c r="H64" s="3"/>
      <c r="I64" s="3"/>
      <c r="J64" s="3"/>
      <c r="K64" s="3"/>
      <c r="L64" s="3"/>
      <c r="M64" s="3"/>
      <c r="N64" s="3"/>
      <c r="O64" s="3"/>
      <c r="P64" s="3"/>
      <c r="Q64" s="1"/>
      <c r="R64" s="1"/>
      <c r="S64" s="1"/>
      <c r="T64" s="1"/>
      <c r="U64" s="1"/>
      <c r="V64" s="1"/>
      <c r="W64" s="1"/>
      <c r="X64" s="1"/>
      <c r="Y64" s="1"/>
      <c r="Z64" s="1"/>
    </row>
    <row r="65" spans="1:26" ht="15.75" customHeight="1">
      <c r="A65" s="3"/>
      <c r="B65" s="3"/>
      <c r="C65" s="3"/>
      <c r="D65" s="3"/>
      <c r="E65" s="3"/>
      <c r="F65" s="3"/>
      <c r="G65" s="3"/>
      <c r="H65" s="3"/>
      <c r="I65" s="3"/>
      <c r="J65" s="3"/>
      <c r="K65" s="3"/>
      <c r="L65" s="3"/>
      <c r="M65" s="3"/>
      <c r="N65" s="3"/>
      <c r="O65" s="3"/>
      <c r="P65" s="3"/>
      <c r="Q65" s="1"/>
      <c r="R65" s="1"/>
      <c r="S65" s="1"/>
      <c r="T65" s="1"/>
      <c r="U65" s="1"/>
      <c r="V65" s="1"/>
      <c r="W65" s="1"/>
      <c r="X65" s="1"/>
      <c r="Y65" s="1"/>
      <c r="Z65" s="1"/>
    </row>
    <row r="66" spans="1:26" ht="15.75" customHeight="1">
      <c r="A66" s="3"/>
      <c r="B66" s="3"/>
      <c r="C66" s="3"/>
      <c r="D66" s="3"/>
      <c r="E66" s="3"/>
      <c r="F66" s="3"/>
      <c r="G66" s="3"/>
      <c r="H66" s="3"/>
      <c r="I66" s="3"/>
      <c r="J66" s="3"/>
      <c r="K66" s="3"/>
      <c r="L66" s="3"/>
      <c r="M66" s="3"/>
      <c r="N66" s="3"/>
      <c r="O66" s="3"/>
      <c r="P66" s="3"/>
      <c r="Q66" s="1"/>
      <c r="R66" s="1"/>
      <c r="S66" s="1"/>
      <c r="T66" s="1"/>
      <c r="U66" s="1"/>
      <c r="V66" s="1"/>
      <c r="W66" s="1"/>
      <c r="X66" s="1"/>
      <c r="Y66" s="1"/>
      <c r="Z66" s="1"/>
    </row>
    <row r="67" spans="1:26" ht="15.75" customHeight="1">
      <c r="A67" s="3"/>
      <c r="B67" s="3"/>
      <c r="C67" s="3"/>
      <c r="D67" s="3"/>
      <c r="E67" s="3"/>
      <c r="F67" s="3"/>
      <c r="G67" s="3"/>
      <c r="H67" s="3"/>
      <c r="I67" s="3"/>
      <c r="J67" s="3"/>
      <c r="K67" s="3"/>
      <c r="L67" s="3"/>
      <c r="M67" s="3"/>
      <c r="N67" s="3"/>
      <c r="O67" s="3"/>
      <c r="P67" s="3"/>
      <c r="Q67" s="1"/>
      <c r="R67" s="1"/>
      <c r="S67" s="1"/>
      <c r="T67" s="1"/>
      <c r="U67" s="1"/>
      <c r="V67" s="1"/>
      <c r="W67" s="1"/>
      <c r="X67" s="1"/>
      <c r="Y67" s="1"/>
      <c r="Z67" s="1"/>
    </row>
    <row r="68" spans="1:26" ht="15.75" customHeight="1">
      <c r="A68" s="3"/>
      <c r="B68" s="3"/>
      <c r="C68" s="3"/>
      <c r="D68" s="3"/>
      <c r="E68" s="3"/>
      <c r="F68" s="3"/>
      <c r="G68" s="3"/>
      <c r="H68" s="3"/>
      <c r="I68" s="3"/>
      <c r="J68" s="3"/>
      <c r="K68" s="3"/>
      <c r="L68" s="3"/>
      <c r="M68" s="3"/>
      <c r="N68" s="3"/>
      <c r="O68" s="3"/>
      <c r="P68" s="3"/>
      <c r="Q68" s="1"/>
      <c r="R68" s="1"/>
      <c r="S68" s="1"/>
      <c r="T68" s="1"/>
      <c r="U68" s="1"/>
      <c r="V68" s="1"/>
      <c r="W68" s="1"/>
      <c r="X68" s="1"/>
      <c r="Y68" s="1"/>
      <c r="Z68" s="1"/>
    </row>
    <row r="69" spans="1:26" ht="15.75" customHeight="1">
      <c r="A69" s="3"/>
      <c r="B69" s="3"/>
      <c r="C69" s="3"/>
      <c r="D69" s="3"/>
      <c r="E69" s="3"/>
      <c r="F69" s="3"/>
      <c r="G69" s="3"/>
      <c r="H69" s="3"/>
      <c r="I69" s="3"/>
      <c r="J69" s="3"/>
      <c r="K69" s="3"/>
      <c r="L69" s="3"/>
      <c r="M69" s="3"/>
      <c r="N69" s="3"/>
      <c r="O69" s="3"/>
      <c r="P69" s="3"/>
      <c r="Q69" s="1"/>
      <c r="R69" s="1"/>
      <c r="S69" s="1"/>
      <c r="T69" s="1"/>
      <c r="U69" s="1"/>
      <c r="V69" s="1"/>
      <c r="W69" s="1"/>
      <c r="X69" s="1"/>
      <c r="Y69" s="1"/>
      <c r="Z69" s="1"/>
    </row>
    <row r="70" spans="1:26" ht="15.75" customHeight="1">
      <c r="A70" s="1"/>
      <c r="B70" s="1"/>
      <c r="C70" s="1"/>
      <c r="D70" s="3"/>
      <c r="E70" s="3"/>
      <c r="F70" s="3"/>
      <c r="G70" s="3"/>
      <c r="H70" s="3"/>
      <c r="I70" s="3"/>
      <c r="J70" s="3"/>
      <c r="K70" s="3"/>
      <c r="L70" s="3"/>
      <c r="M70" s="3"/>
      <c r="N70" s="3"/>
      <c r="O70" s="3"/>
      <c r="P70" s="3"/>
      <c r="Q70" s="1"/>
      <c r="R70" s="1"/>
      <c r="S70" s="1"/>
      <c r="T70" s="1"/>
      <c r="U70" s="1"/>
      <c r="V70" s="1"/>
      <c r="W70" s="1"/>
      <c r="X70" s="1"/>
      <c r="Y70" s="1"/>
      <c r="Z70" s="1"/>
    </row>
    <row r="71" spans="1:26" ht="15.75" customHeight="1">
      <c r="A71" s="1"/>
      <c r="B71" s="1"/>
      <c r="C71" s="1"/>
      <c r="D71" s="3"/>
      <c r="E71" s="3"/>
      <c r="F71" s="3"/>
      <c r="G71" s="3"/>
      <c r="H71" s="3"/>
      <c r="I71" s="3"/>
      <c r="J71" s="3"/>
      <c r="K71" s="3"/>
      <c r="L71" s="3"/>
      <c r="M71" s="3"/>
      <c r="N71" s="3"/>
      <c r="O71" s="3"/>
      <c r="P71" s="3"/>
      <c r="Q71" s="1"/>
      <c r="R71" s="1"/>
      <c r="S71" s="1"/>
      <c r="T71" s="1"/>
      <c r="U71" s="1"/>
      <c r="V71" s="1"/>
      <c r="W71" s="1"/>
      <c r="X71" s="1"/>
      <c r="Y71" s="1"/>
      <c r="Z71" s="1"/>
    </row>
    <row r="72" spans="1:26" ht="15.75" customHeight="1">
      <c r="A72" s="1"/>
      <c r="B72" s="1"/>
      <c r="C72" s="1"/>
      <c r="D72" s="3"/>
      <c r="E72" s="3"/>
      <c r="F72" s="3"/>
      <c r="G72" s="3"/>
      <c r="H72" s="3"/>
      <c r="I72" s="3"/>
      <c r="J72" s="3"/>
      <c r="K72" s="3"/>
      <c r="L72" s="3"/>
      <c r="M72" s="3"/>
      <c r="N72" s="3"/>
      <c r="O72" s="3"/>
      <c r="P72" s="3"/>
      <c r="Q72" s="1"/>
      <c r="R72" s="1"/>
      <c r="S72" s="1"/>
      <c r="T72" s="1"/>
      <c r="U72" s="1"/>
      <c r="V72" s="1"/>
      <c r="W72" s="1"/>
      <c r="X72" s="1"/>
      <c r="Y72" s="1"/>
      <c r="Z72" s="1"/>
    </row>
    <row r="73" spans="1:26" ht="15.75" customHeight="1">
      <c r="A73" s="1"/>
      <c r="B73" s="1"/>
      <c r="C73" s="1"/>
      <c r="D73" s="3"/>
      <c r="E73" s="3"/>
      <c r="F73" s="3"/>
      <c r="G73" s="3"/>
      <c r="H73" s="3"/>
      <c r="I73" s="3"/>
      <c r="J73" s="3"/>
      <c r="K73" s="3"/>
      <c r="L73" s="3"/>
      <c r="M73" s="3"/>
      <c r="N73" s="3"/>
      <c r="O73" s="3"/>
      <c r="P73" s="3"/>
      <c r="Q73" s="1"/>
      <c r="R73" s="1"/>
      <c r="S73" s="1"/>
      <c r="T73" s="1"/>
      <c r="U73" s="1"/>
      <c r="V73" s="1"/>
      <c r="W73" s="1"/>
      <c r="X73" s="1"/>
      <c r="Y73" s="1"/>
      <c r="Z73" s="1"/>
    </row>
    <row r="74" spans="1:26" ht="15.75" customHeight="1">
      <c r="A74" s="1"/>
      <c r="B74" s="1"/>
      <c r="C74" s="1"/>
      <c r="D74" s="3"/>
      <c r="E74" s="3"/>
      <c r="F74" s="3"/>
      <c r="G74" s="3"/>
      <c r="H74" s="3"/>
      <c r="I74" s="3"/>
      <c r="J74" s="3"/>
      <c r="K74" s="3"/>
      <c r="L74" s="3"/>
      <c r="M74" s="3"/>
      <c r="N74" s="3"/>
      <c r="O74" s="3"/>
      <c r="P74" s="3"/>
      <c r="Q74" s="1"/>
      <c r="R74" s="1"/>
      <c r="S74" s="1"/>
      <c r="T74" s="1"/>
      <c r="U74" s="1"/>
      <c r="V74" s="1"/>
      <c r="W74" s="1"/>
      <c r="X74" s="1"/>
      <c r="Y74" s="1"/>
      <c r="Z74" s="1"/>
    </row>
    <row r="75" spans="1:26" ht="15.75" customHeight="1">
      <c r="A75" s="1"/>
      <c r="B75" s="1"/>
      <c r="C75" s="1"/>
      <c r="D75" s="3"/>
      <c r="E75" s="3"/>
      <c r="F75" s="3"/>
      <c r="G75" s="3"/>
      <c r="H75" s="3"/>
      <c r="I75" s="3"/>
      <c r="J75" s="3"/>
      <c r="K75" s="3"/>
      <c r="L75" s="3"/>
      <c r="M75" s="3"/>
      <c r="N75" s="3"/>
      <c r="O75" s="3"/>
      <c r="P75" s="3"/>
      <c r="Q75" s="1"/>
      <c r="R75" s="1"/>
      <c r="S75" s="1"/>
      <c r="T75" s="1"/>
      <c r="U75" s="1"/>
      <c r="V75" s="1"/>
      <c r="W75" s="1"/>
      <c r="X75" s="1"/>
      <c r="Y75" s="1"/>
      <c r="Z75" s="1"/>
    </row>
    <row r="76" spans="1:26" ht="15.75" customHeight="1">
      <c r="A76" s="1"/>
      <c r="B76" s="1"/>
      <c r="C76" s="1"/>
      <c r="D76" s="3"/>
      <c r="E76" s="3"/>
      <c r="F76" s="3"/>
      <c r="G76" s="3"/>
      <c r="H76" s="3"/>
      <c r="I76" s="3"/>
      <c r="J76" s="3"/>
      <c r="K76" s="3"/>
      <c r="L76" s="3"/>
      <c r="M76" s="3"/>
      <c r="N76" s="3"/>
      <c r="O76" s="3"/>
      <c r="P76" s="3"/>
      <c r="Q76" s="1"/>
      <c r="R76" s="1"/>
      <c r="S76" s="1"/>
      <c r="T76" s="1"/>
      <c r="U76" s="1"/>
      <c r="V76" s="1"/>
      <c r="W76" s="1"/>
      <c r="X76" s="1"/>
      <c r="Y76" s="1"/>
      <c r="Z76" s="1"/>
    </row>
    <row r="77" spans="1:26" ht="15.75" customHeight="1">
      <c r="A77" s="1"/>
      <c r="B77" s="1"/>
      <c r="C77" s="1"/>
      <c r="D77" s="3"/>
      <c r="E77" s="3"/>
      <c r="F77" s="3"/>
      <c r="G77" s="3"/>
      <c r="H77" s="3"/>
      <c r="I77" s="3"/>
      <c r="J77" s="3"/>
      <c r="K77" s="3"/>
      <c r="L77" s="3"/>
      <c r="M77" s="3"/>
      <c r="N77" s="3"/>
      <c r="O77" s="3"/>
      <c r="P77" s="3"/>
      <c r="Q77" s="1"/>
      <c r="R77" s="1"/>
      <c r="S77" s="1"/>
      <c r="T77" s="1"/>
      <c r="U77" s="1"/>
      <c r="V77" s="1"/>
      <c r="W77" s="1"/>
      <c r="X77" s="1"/>
      <c r="Y77" s="1"/>
      <c r="Z77" s="1"/>
    </row>
    <row r="78" spans="1:26" ht="15.75" customHeight="1">
      <c r="A78" s="1"/>
      <c r="B78" s="1"/>
      <c r="C78" s="1"/>
      <c r="D78" s="3"/>
      <c r="E78" s="3"/>
      <c r="F78" s="3"/>
      <c r="G78" s="3"/>
      <c r="H78" s="3"/>
      <c r="I78" s="3"/>
      <c r="J78" s="3"/>
      <c r="K78" s="3"/>
      <c r="L78" s="3"/>
      <c r="M78" s="3"/>
      <c r="N78" s="3"/>
      <c r="O78" s="3"/>
      <c r="P78" s="3"/>
      <c r="Q78" s="1"/>
      <c r="R78" s="1"/>
      <c r="S78" s="1"/>
      <c r="T78" s="1"/>
      <c r="U78" s="1"/>
      <c r="V78" s="1"/>
      <c r="W78" s="1"/>
      <c r="X78" s="1"/>
      <c r="Y78" s="1"/>
      <c r="Z78" s="1"/>
    </row>
    <row r="79" spans="1:26" ht="15.75" customHeight="1">
      <c r="A79" s="1"/>
      <c r="B79" s="1"/>
      <c r="C79" s="1"/>
      <c r="D79" s="3"/>
      <c r="E79" s="3"/>
      <c r="F79" s="3"/>
      <c r="G79" s="3"/>
      <c r="H79" s="3"/>
      <c r="I79" s="3"/>
      <c r="J79" s="3"/>
      <c r="K79" s="3"/>
      <c r="L79" s="3"/>
      <c r="M79" s="3"/>
      <c r="N79" s="3"/>
      <c r="O79" s="3"/>
      <c r="P79" s="3"/>
      <c r="Q79" s="1"/>
      <c r="R79" s="1"/>
      <c r="S79" s="1"/>
      <c r="T79" s="1"/>
      <c r="U79" s="1"/>
      <c r="V79" s="1"/>
      <c r="W79" s="1"/>
      <c r="X79" s="1"/>
      <c r="Y79" s="1"/>
      <c r="Z79" s="1"/>
    </row>
    <row r="80" spans="1:26" ht="15.75" customHeight="1">
      <c r="A80" s="1"/>
      <c r="B80" s="1"/>
      <c r="C80" s="1"/>
      <c r="D80" s="3"/>
      <c r="E80" s="3"/>
      <c r="F80" s="3"/>
      <c r="G80" s="3"/>
      <c r="H80" s="3"/>
      <c r="I80" s="3"/>
      <c r="J80" s="3"/>
      <c r="K80" s="3"/>
      <c r="L80" s="3"/>
      <c r="M80" s="3"/>
      <c r="N80" s="3"/>
      <c r="O80" s="3"/>
      <c r="P80" s="3"/>
      <c r="Q80" s="1"/>
      <c r="R80" s="1"/>
      <c r="S80" s="1"/>
      <c r="T80" s="1"/>
      <c r="U80" s="1"/>
      <c r="V80" s="1"/>
      <c r="W80" s="1"/>
      <c r="X80" s="1"/>
      <c r="Y80" s="1"/>
      <c r="Z80" s="1"/>
    </row>
    <row r="81" spans="1:26" ht="15.75" customHeight="1">
      <c r="A81" s="1"/>
      <c r="B81" s="1"/>
      <c r="C81" s="1"/>
      <c r="D81" s="3"/>
      <c r="E81" s="3"/>
      <c r="F81" s="3"/>
      <c r="G81" s="3"/>
      <c r="H81" s="3"/>
      <c r="I81" s="3"/>
      <c r="J81" s="3"/>
      <c r="K81" s="3"/>
      <c r="L81" s="3"/>
      <c r="M81" s="3"/>
      <c r="N81" s="3"/>
      <c r="O81" s="3"/>
      <c r="P81" s="3"/>
      <c r="Q81" s="1"/>
      <c r="R81" s="1"/>
      <c r="S81" s="1"/>
      <c r="T81" s="1"/>
      <c r="U81" s="1"/>
      <c r="V81" s="1"/>
      <c r="W81" s="1"/>
      <c r="X81" s="1"/>
      <c r="Y81" s="1"/>
      <c r="Z81" s="1"/>
    </row>
    <row r="82" spans="1:26" ht="15.75" customHeight="1">
      <c r="A82" s="3"/>
      <c r="B82" s="3"/>
      <c r="C82" s="3"/>
      <c r="D82" s="3"/>
      <c r="E82" s="3"/>
      <c r="F82" s="3"/>
      <c r="G82" s="3"/>
      <c r="H82" s="3"/>
      <c r="I82" s="3"/>
      <c r="J82" s="3"/>
      <c r="K82" s="3"/>
      <c r="L82" s="3"/>
      <c r="M82" s="3"/>
      <c r="N82" s="3"/>
      <c r="O82" s="3"/>
      <c r="P82" s="3"/>
      <c r="Q82" s="1"/>
      <c r="R82" s="1"/>
      <c r="S82" s="1"/>
      <c r="T82" s="1"/>
      <c r="U82" s="1"/>
      <c r="V82" s="1"/>
      <c r="W82" s="1"/>
      <c r="X82" s="1"/>
      <c r="Y82" s="1"/>
      <c r="Z82" s="1"/>
    </row>
    <row r="83" spans="1:26" ht="15.75" customHeight="1">
      <c r="A83" s="3"/>
      <c r="B83" s="3"/>
      <c r="C83" s="3"/>
      <c r="D83" s="3"/>
      <c r="E83" s="3"/>
      <c r="F83" s="3"/>
      <c r="G83" s="3"/>
      <c r="H83" s="3"/>
      <c r="I83" s="3"/>
      <c r="J83" s="3"/>
      <c r="K83" s="3"/>
      <c r="L83" s="3"/>
      <c r="M83" s="3"/>
      <c r="N83" s="3"/>
      <c r="O83" s="3"/>
      <c r="P83" s="3"/>
      <c r="Q83" s="1"/>
      <c r="R83" s="1"/>
      <c r="S83" s="1"/>
      <c r="T83" s="1"/>
      <c r="U83" s="1"/>
      <c r="V83" s="1"/>
      <c r="W83" s="1"/>
      <c r="X83" s="1"/>
      <c r="Y83" s="1"/>
      <c r="Z83" s="1"/>
    </row>
    <row r="84" spans="1:26" ht="15.75" customHeight="1">
      <c r="A84" s="3"/>
      <c r="B84" s="3"/>
      <c r="C84" s="3"/>
      <c r="D84" s="3"/>
      <c r="E84" s="3"/>
      <c r="F84" s="3"/>
      <c r="G84" s="3"/>
      <c r="H84" s="3"/>
      <c r="I84" s="3"/>
      <c r="J84" s="3"/>
      <c r="K84" s="3"/>
      <c r="L84" s="3"/>
      <c r="M84" s="3"/>
      <c r="N84" s="3"/>
      <c r="O84" s="3"/>
      <c r="P84" s="3"/>
      <c r="Q84" s="1"/>
      <c r="R84" s="1"/>
      <c r="S84" s="1"/>
      <c r="T84" s="1"/>
      <c r="U84" s="1"/>
      <c r="V84" s="1"/>
      <c r="W84" s="1"/>
      <c r="X84" s="1"/>
      <c r="Y84" s="1"/>
      <c r="Z84" s="1"/>
    </row>
    <row r="85" spans="1:26" ht="15.75" customHeight="1">
      <c r="A85" s="3"/>
      <c r="B85" s="3"/>
      <c r="C85" s="3"/>
      <c r="D85" s="3"/>
      <c r="E85" s="3"/>
      <c r="F85" s="3"/>
      <c r="G85" s="3"/>
      <c r="H85" s="3"/>
      <c r="I85" s="3"/>
      <c r="J85" s="3"/>
      <c r="K85" s="3"/>
      <c r="L85" s="3"/>
      <c r="M85" s="3"/>
      <c r="N85" s="3"/>
      <c r="O85" s="3"/>
      <c r="P85" s="3"/>
      <c r="Q85" s="1"/>
      <c r="R85" s="1"/>
      <c r="S85" s="1"/>
      <c r="T85" s="1"/>
      <c r="U85" s="1"/>
      <c r="V85" s="1"/>
      <c r="W85" s="1"/>
      <c r="X85" s="1"/>
      <c r="Y85" s="1"/>
      <c r="Z85" s="1"/>
    </row>
    <row r="86" spans="1:26" ht="15.75" customHeight="1">
      <c r="A86" s="3"/>
      <c r="B86" s="3"/>
      <c r="C86" s="3"/>
      <c r="D86" s="3"/>
      <c r="E86" s="3"/>
      <c r="F86" s="3"/>
      <c r="G86" s="3"/>
      <c r="H86" s="3"/>
      <c r="I86" s="3"/>
      <c r="J86" s="3"/>
      <c r="K86" s="3"/>
      <c r="L86" s="3"/>
      <c r="M86" s="3"/>
      <c r="N86" s="3"/>
      <c r="O86" s="3"/>
      <c r="P86" s="3"/>
      <c r="Q86" s="1"/>
      <c r="R86" s="1"/>
      <c r="S86" s="1"/>
      <c r="T86" s="1"/>
      <c r="U86" s="1"/>
      <c r="V86" s="1"/>
      <c r="W86" s="1"/>
      <c r="X86" s="1"/>
      <c r="Y86" s="1"/>
      <c r="Z86" s="1"/>
    </row>
    <row r="87" spans="1:26" ht="15.75" customHeight="1">
      <c r="A87" s="3"/>
      <c r="B87" s="3"/>
      <c r="C87" s="3"/>
      <c r="D87" s="3"/>
      <c r="E87" s="3"/>
      <c r="F87" s="3"/>
      <c r="G87" s="3"/>
      <c r="H87" s="3"/>
      <c r="I87" s="3"/>
      <c r="J87" s="3"/>
      <c r="K87" s="3"/>
      <c r="L87" s="3"/>
      <c r="M87" s="3"/>
      <c r="N87" s="3"/>
      <c r="O87" s="3"/>
      <c r="P87" s="3"/>
      <c r="Q87" s="1"/>
      <c r="R87" s="1"/>
      <c r="S87" s="1"/>
      <c r="T87" s="1"/>
      <c r="U87" s="1"/>
      <c r="V87" s="1"/>
      <c r="W87" s="1"/>
      <c r="X87" s="1"/>
      <c r="Y87" s="1"/>
      <c r="Z87" s="1"/>
    </row>
    <row r="88" spans="1:26" ht="15.75" customHeight="1">
      <c r="A88" s="3"/>
      <c r="B88" s="3"/>
      <c r="C88" s="3"/>
      <c r="D88" s="3"/>
      <c r="E88" s="3"/>
      <c r="F88" s="3"/>
      <c r="G88" s="3"/>
      <c r="H88" s="3"/>
      <c r="I88" s="3"/>
      <c r="J88" s="3"/>
      <c r="K88" s="3"/>
      <c r="L88" s="3"/>
      <c r="M88" s="3"/>
      <c r="N88" s="3"/>
      <c r="O88" s="3"/>
      <c r="P88" s="3"/>
      <c r="Q88" s="1"/>
      <c r="R88" s="1"/>
      <c r="S88" s="1"/>
      <c r="T88" s="1"/>
      <c r="U88" s="1"/>
      <c r="V88" s="1"/>
      <c r="W88" s="1"/>
      <c r="X88" s="1"/>
      <c r="Y88" s="1"/>
      <c r="Z88" s="1"/>
    </row>
    <row r="89" spans="1:26" ht="15.75" customHeight="1">
      <c r="A89" s="3"/>
      <c r="B89" s="3"/>
      <c r="C89" s="3"/>
      <c r="D89" s="3"/>
      <c r="E89" s="3"/>
      <c r="F89" s="3"/>
      <c r="G89" s="3"/>
      <c r="H89" s="3"/>
      <c r="I89" s="3"/>
      <c r="J89" s="3"/>
      <c r="K89" s="3"/>
      <c r="L89" s="3"/>
      <c r="M89" s="3"/>
      <c r="N89" s="3"/>
      <c r="O89" s="3"/>
      <c r="P89" s="3"/>
      <c r="Q89" s="1"/>
      <c r="R89" s="1"/>
      <c r="S89" s="1"/>
      <c r="T89" s="1"/>
      <c r="U89" s="1"/>
      <c r="V89" s="1"/>
      <c r="W89" s="1"/>
      <c r="X89" s="1"/>
      <c r="Y89" s="1"/>
      <c r="Z89" s="1"/>
    </row>
    <row r="90" spans="1:26" ht="15.75" customHeight="1">
      <c r="A90" s="3"/>
      <c r="B90" s="3"/>
      <c r="C90" s="3"/>
      <c r="D90" s="3"/>
      <c r="E90" s="3"/>
      <c r="F90" s="3"/>
      <c r="G90" s="3"/>
      <c r="H90" s="3"/>
      <c r="I90" s="3"/>
      <c r="J90" s="3"/>
      <c r="K90" s="3"/>
      <c r="L90" s="3"/>
      <c r="M90" s="3"/>
      <c r="N90" s="3"/>
      <c r="O90" s="3"/>
      <c r="P90" s="3"/>
      <c r="Q90" s="1"/>
      <c r="R90" s="1"/>
      <c r="S90" s="1"/>
      <c r="T90" s="1"/>
      <c r="U90" s="1"/>
      <c r="V90" s="1"/>
      <c r="W90" s="1"/>
      <c r="X90" s="1"/>
      <c r="Y90" s="1"/>
      <c r="Z90" s="1"/>
    </row>
    <row r="91" spans="1:26" ht="15.75" customHeight="1">
      <c r="A91" s="3"/>
      <c r="B91" s="3"/>
      <c r="C91" s="3"/>
      <c r="D91" s="3"/>
      <c r="E91" s="3"/>
      <c r="F91" s="3"/>
      <c r="G91" s="3"/>
      <c r="H91" s="3"/>
      <c r="I91" s="3"/>
      <c r="J91" s="3"/>
      <c r="K91" s="3"/>
      <c r="L91" s="3"/>
      <c r="M91" s="3"/>
      <c r="N91" s="3"/>
      <c r="O91" s="3"/>
      <c r="P91" s="3"/>
      <c r="Q91" s="1"/>
      <c r="R91" s="1"/>
      <c r="S91" s="1"/>
      <c r="T91" s="1"/>
      <c r="U91" s="1"/>
      <c r="V91" s="1"/>
      <c r="W91" s="1"/>
      <c r="X91" s="1"/>
      <c r="Y91" s="1"/>
      <c r="Z91" s="1"/>
    </row>
    <row r="92" spans="1:26" ht="15.75" customHeight="1">
      <c r="A92" s="3"/>
      <c r="B92" s="3"/>
      <c r="C92" s="3"/>
      <c r="D92" s="3"/>
      <c r="E92" s="3"/>
      <c r="F92" s="3"/>
      <c r="G92" s="3"/>
      <c r="H92" s="3"/>
      <c r="I92" s="3"/>
      <c r="J92" s="3"/>
      <c r="K92" s="3"/>
      <c r="L92" s="3"/>
      <c r="M92" s="3"/>
      <c r="N92" s="3"/>
      <c r="O92" s="3"/>
      <c r="P92" s="3"/>
      <c r="Q92" s="1"/>
      <c r="R92" s="1"/>
      <c r="S92" s="1"/>
      <c r="T92" s="1"/>
      <c r="U92" s="1"/>
      <c r="V92" s="1"/>
      <c r="W92" s="1"/>
      <c r="X92" s="1"/>
      <c r="Y92" s="1"/>
      <c r="Z92" s="1"/>
    </row>
    <row r="93" spans="1:26" ht="15.75" customHeight="1">
      <c r="A93" s="3"/>
      <c r="B93" s="3"/>
      <c r="C93" s="3"/>
      <c r="D93" s="3"/>
      <c r="E93" s="3"/>
      <c r="F93" s="3"/>
      <c r="G93" s="3"/>
      <c r="H93" s="3"/>
      <c r="I93" s="3"/>
      <c r="J93" s="3"/>
      <c r="K93" s="3"/>
      <c r="L93" s="3"/>
      <c r="M93" s="3"/>
      <c r="N93" s="3"/>
      <c r="O93" s="3"/>
      <c r="P93" s="3"/>
      <c r="Q93" s="1"/>
      <c r="R93" s="1"/>
      <c r="S93" s="1"/>
      <c r="T93" s="1"/>
      <c r="U93" s="1"/>
      <c r="V93" s="1"/>
      <c r="W93" s="1"/>
      <c r="X93" s="1"/>
      <c r="Y93" s="1"/>
      <c r="Z93" s="1"/>
    </row>
    <row r="94" spans="1:26" ht="15.75" customHeight="1">
      <c r="A94" s="3"/>
      <c r="B94" s="3"/>
      <c r="C94" s="3"/>
      <c r="D94" s="3"/>
      <c r="E94" s="3"/>
      <c r="F94" s="3"/>
      <c r="G94" s="3"/>
      <c r="H94" s="3"/>
      <c r="I94" s="3"/>
      <c r="J94" s="3"/>
      <c r="K94" s="3"/>
      <c r="L94" s="3"/>
      <c r="M94" s="3"/>
      <c r="N94" s="3"/>
      <c r="O94" s="3"/>
      <c r="P94" s="3"/>
      <c r="Q94" s="1"/>
      <c r="R94" s="1"/>
      <c r="S94" s="1"/>
      <c r="T94" s="1"/>
      <c r="U94" s="1"/>
      <c r="V94" s="1"/>
      <c r="W94" s="1"/>
      <c r="X94" s="1"/>
      <c r="Y94" s="1"/>
      <c r="Z94" s="1"/>
    </row>
    <row r="95" spans="1:26" ht="15.75" customHeight="1">
      <c r="A95" s="3"/>
      <c r="B95" s="3"/>
      <c r="C95" s="3"/>
      <c r="D95" s="3"/>
      <c r="E95" s="3"/>
      <c r="F95" s="3"/>
      <c r="G95" s="3"/>
      <c r="H95" s="3"/>
      <c r="I95" s="3"/>
      <c r="J95" s="3"/>
      <c r="K95" s="3"/>
      <c r="L95" s="3"/>
      <c r="M95" s="3"/>
      <c r="N95" s="3"/>
      <c r="O95" s="3"/>
      <c r="P95" s="3"/>
      <c r="Q95" s="1"/>
      <c r="R95" s="1"/>
      <c r="S95" s="1"/>
      <c r="T95" s="1"/>
      <c r="U95" s="1"/>
      <c r="V95" s="1"/>
      <c r="W95" s="1"/>
      <c r="X95" s="1"/>
      <c r="Y95" s="1"/>
      <c r="Z95" s="1"/>
    </row>
    <row r="96" spans="1:26" ht="15.75" customHeight="1">
      <c r="A96" s="3"/>
      <c r="B96" s="3"/>
      <c r="C96" s="3"/>
      <c r="D96" s="3"/>
      <c r="E96" s="3"/>
      <c r="F96" s="3"/>
      <c r="G96" s="3"/>
      <c r="H96" s="3"/>
      <c r="I96" s="3"/>
      <c r="J96" s="3"/>
      <c r="K96" s="3"/>
      <c r="L96" s="3"/>
      <c r="M96" s="3"/>
      <c r="N96" s="3"/>
      <c r="O96" s="3"/>
      <c r="P96" s="3"/>
      <c r="Q96" s="1"/>
      <c r="R96" s="1"/>
      <c r="S96" s="1"/>
      <c r="T96" s="1"/>
      <c r="U96" s="1"/>
      <c r="V96" s="1"/>
      <c r="W96" s="1"/>
      <c r="X96" s="1"/>
      <c r="Y96" s="1"/>
      <c r="Z96" s="1"/>
    </row>
    <row r="97" spans="1:26" ht="15.75" customHeight="1">
      <c r="A97" s="3"/>
      <c r="B97" s="3"/>
      <c r="C97" s="3"/>
      <c r="D97" s="3"/>
      <c r="E97" s="3"/>
      <c r="F97" s="3"/>
      <c r="G97" s="3"/>
      <c r="H97" s="3"/>
      <c r="I97" s="3"/>
      <c r="J97" s="3"/>
      <c r="K97" s="3"/>
      <c r="L97" s="3"/>
      <c r="M97" s="3"/>
      <c r="N97" s="3"/>
      <c r="O97" s="3"/>
      <c r="P97" s="3"/>
      <c r="Q97" s="1"/>
      <c r="R97" s="1"/>
      <c r="S97" s="1"/>
      <c r="T97" s="1"/>
      <c r="U97" s="1"/>
      <c r="V97" s="1"/>
      <c r="W97" s="1"/>
      <c r="X97" s="1"/>
      <c r="Y97" s="1"/>
      <c r="Z97" s="1"/>
    </row>
    <row r="98" spans="1:26" ht="15.75" customHeight="1">
      <c r="A98" s="3"/>
      <c r="B98" s="3"/>
      <c r="C98" s="3"/>
      <c r="D98" s="3"/>
      <c r="E98" s="3"/>
      <c r="F98" s="3"/>
      <c r="G98" s="3"/>
      <c r="H98" s="3"/>
      <c r="I98" s="3"/>
      <c r="J98" s="3"/>
      <c r="K98" s="3"/>
      <c r="L98" s="3"/>
      <c r="M98" s="3"/>
      <c r="N98" s="3"/>
      <c r="O98" s="3"/>
      <c r="P98" s="3"/>
      <c r="Q98" s="1"/>
      <c r="R98" s="1"/>
      <c r="S98" s="1"/>
      <c r="T98" s="1"/>
      <c r="U98" s="1"/>
      <c r="V98" s="1"/>
      <c r="W98" s="1"/>
      <c r="X98" s="1"/>
      <c r="Y98" s="1"/>
      <c r="Z98" s="1"/>
    </row>
    <row r="99" spans="1:26" ht="15.75" customHeight="1">
      <c r="A99" s="3"/>
      <c r="B99" s="3"/>
      <c r="C99" s="3"/>
      <c r="D99" s="3"/>
      <c r="E99" s="3"/>
      <c r="F99" s="3"/>
      <c r="G99" s="3"/>
      <c r="H99" s="3"/>
      <c r="I99" s="3"/>
      <c r="J99" s="3"/>
      <c r="K99" s="3"/>
      <c r="L99" s="3"/>
      <c r="M99" s="3"/>
      <c r="N99" s="3"/>
      <c r="O99" s="3"/>
      <c r="P99" s="3"/>
      <c r="Q99" s="1"/>
      <c r="R99" s="1"/>
      <c r="S99" s="1"/>
      <c r="T99" s="1"/>
      <c r="U99" s="1"/>
      <c r="V99" s="1"/>
      <c r="W99" s="1"/>
      <c r="X99" s="1"/>
      <c r="Y99" s="1"/>
      <c r="Z99" s="1"/>
    </row>
    <row r="100" spans="1:26" ht="15.75" customHeight="1">
      <c r="A100" s="3"/>
      <c r="B100" s="3"/>
      <c r="C100" s="3"/>
      <c r="D100" s="3"/>
      <c r="E100" s="3"/>
      <c r="F100" s="3"/>
      <c r="G100" s="3"/>
      <c r="H100" s="3"/>
      <c r="I100" s="3"/>
      <c r="J100" s="3"/>
      <c r="K100" s="3"/>
      <c r="L100" s="3"/>
      <c r="M100" s="3"/>
      <c r="N100" s="3"/>
      <c r="O100" s="3"/>
      <c r="P100" s="3"/>
      <c r="Q100" s="1"/>
      <c r="R100" s="1"/>
      <c r="S100" s="1"/>
      <c r="T100" s="1"/>
      <c r="U100" s="1"/>
      <c r="V100" s="1"/>
      <c r="W100" s="1"/>
      <c r="X100" s="1"/>
      <c r="Y100" s="1"/>
      <c r="Z100" s="1"/>
    </row>
    <row r="101" spans="1:26" ht="15.75" customHeight="1">
      <c r="A101" s="3"/>
      <c r="B101" s="3"/>
      <c r="C101" s="3"/>
      <c r="D101" s="3"/>
      <c r="E101" s="3"/>
      <c r="F101" s="3"/>
      <c r="G101" s="3"/>
      <c r="H101" s="3"/>
      <c r="I101" s="3"/>
      <c r="J101" s="3"/>
      <c r="K101" s="3"/>
      <c r="L101" s="3"/>
      <c r="M101" s="3"/>
      <c r="N101" s="3"/>
      <c r="O101" s="3"/>
      <c r="P101" s="3"/>
      <c r="Q101" s="1"/>
      <c r="R101" s="1"/>
      <c r="S101" s="1"/>
      <c r="T101" s="1"/>
      <c r="U101" s="1"/>
      <c r="V101" s="1"/>
      <c r="W101" s="1"/>
      <c r="X101" s="1"/>
      <c r="Y101" s="1"/>
      <c r="Z101" s="1"/>
    </row>
    <row r="102" spans="1:26" ht="15.75" customHeight="1">
      <c r="A102" s="3"/>
      <c r="B102" s="3"/>
      <c r="C102" s="3"/>
      <c r="D102" s="3"/>
      <c r="E102" s="3"/>
      <c r="F102" s="3"/>
      <c r="G102" s="3"/>
      <c r="H102" s="3"/>
      <c r="I102" s="3"/>
      <c r="J102" s="3"/>
      <c r="K102" s="3"/>
      <c r="L102" s="3"/>
      <c r="M102" s="3"/>
      <c r="N102" s="3"/>
      <c r="O102" s="3"/>
      <c r="P102" s="3"/>
      <c r="Q102" s="1"/>
      <c r="R102" s="1"/>
      <c r="S102" s="1"/>
      <c r="T102" s="1"/>
      <c r="U102" s="1"/>
      <c r="V102" s="1"/>
      <c r="W102" s="1"/>
      <c r="X102" s="1"/>
      <c r="Y102" s="1"/>
      <c r="Z102" s="1"/>
    </row>
    <row r="103" spans="1:26" ht="15.75" customHeight="1">
      <c r="A103" s="3"/>
      <c r="B103" s="3"/>
      <c r="C103" s="3"/>
      <c r="D103" s="3"/>
      <c r="E103" s="3"/>
      <c r="F103" s="3"/>
      <c r="G103" s="3"/>
      <c r="H103" s="3"/>
      <c r="I103" s="3"/>
      <c r="J103" s="3"/>
      <c r="K103" s="3"/>
      <c r="L103" s="3"/>
      <c r="M103" s="3"/>
      <c r="N103" s="3"/>
      <c r="O103" s="3"/>
      <c r="P103" s="3"/>
      <c r="Q103" s="1"/>
      <c r="R103" s="1"/>
      <c r="S103" s="1"/>
      <c r="T103" s="1"/>
      <c r="U103" s="1"/>
      <c r="V103" s="1"/>
      <c r="W103" s="1"/>
      <c r="X103" s="1"/>
      <c r="Y103" s="1"/>
      <c r="Z103" s="1"/>
    </row>
    <row r="104" spans="1:26" ht="15.75" customHeight="1">
      <c r="A104" s="3"/>
      <c r="B104" s="3"/>
      <c r="C104" s="3"/>
      <c r="D104" s="3"/>
      <c r="E104" s="3"/>
      <c r="F104" s="3"/>
      <c r="G104" s="3"/>
      <c r="H104" s="3"/>
      <c r="I104" s="3"/>
      <c r="J104" s="3"/>
      <c r="K104" s="3"/>
      <c r="L104" s="3"/>
      <c r="M104" s="3"/>
      <c r="N104" s="3"/>
      <c r="O104" s="3"/>
      <c r="P104" s="3"/>
      <c r="Q104" s="1"/>
      <c r="R104" s="1"/>
      <c r="S104" s="1"/>
      <c r="T104" s="1"/>
      <c r="U104" s="1"/>
      <c r="V104" s="1"/>
      <c r="W104" s="1"/>
      <c r="X104" s="1"/>
      <c r="Y104" s="1"/>
      <c r="Z104" s="1"/>
    </row>
    <row r="105" spans="1:26" ht="15.75" customHeight="1">
      <c r="A105" s="3"/>
      <c r="B105" s="3"/>
      <c r="C105" s="3"/>
      <c r="D105" s="3"/>
      <c r="E105" s="3"/>
      <c r="F105" s="3"/>
      <c r="G105" s="3"/>
      <c r="H105" s="3"/>
      <c r="I105" s="3"/>
      <c r="J105" s="3"/>
      <c r="K105" s="3"/>
      <c r="L105" s="3"/>
      <c r="M105" s="3"/>
      <c r="N105" s="3"/>
      <c r="O105" s="3"/>
      <c r="P105" s="3"/>
      <c r="Q105" s="1"/>
      <c r="R105" s="1"/>
      <c r="S105" s="1"/>
      <c r="T105" s="1"/>
      <c r="U105" s="1"/>
      <c r="V105" s="1"/>
      <c r="W105" s="1"/>
      <c r="X105" s="1"/>
      <c r="Y105" s="1"/>
      <c r="Z105" s="1"/>
    </row>
    <row r="106" spans="1:26" ht="15.75" customHeight="1">
      <c r="A106" s="3"/>
      <c r="B106" s="3"/>
      <c r="C106" s="3"/>
      <c r="D106" s="3"/>
      <c r="E106" s="3"/>
      <c r="F106" s="3"/>
      <c r="G106" s="3"/>
      <c r="H106" s="3"/>
      <c r="I106" s="3"/>
      <c r="J106" s="3"/>
      <c r="K106" s="3"/>
      <c r="L106" s="3"/>
      <c r="M106" s="3"/>
      <c r="N106" s="3"/>
      <c r="O106" s="3"/>
      <c r="P106" s="3"/>
      <c r="Q106" s="1"/>
      <c r="R106" s="1"/>
      <c r="S106" s="1"/>
      <c r="T106" s="1"/>
      <c r="U106" s="1"/>
      <c r="V106" s="1"/>
      <c r="W106" s="1"/>
      <c r="X106" s="1"/>
      <c r="Y106" s="1"/>
      <c r="Z106" s="1"/>
    </row>
    <row r="107" spans="1:26" ht="15.75" customHeight="1">
      <c r="A107" s="3"/>
      <c r="B107" s="3"/>
      <c r="C107" s="3"/>
      <c r="D107" s="3"/>
      <c r="E107" s="3"/>
      <c r="F107" s="3"/>
      <c r="G107" s="3"/>
      <c r="H107" s="3"/>
      <c r="I107" s="3"/>
      <c r="J107" s="3"/>
      <c r="K107" s="3"/>
      <c r="L107" s="3"/>
      <c r="M107" s="3"/>
      <c r="N107" s="3"/>
      <c r="O107" s="3"/>
      <c r="P107" s="3"/>
      <c r="Q107" s="1"/>
      <c r="R107" s="1"/>
      <c r="S107" s="1"/>
      <c r="T107" s="1"/>
      <c r="U107" s="1"/>
      <c r="V107" s="1"/>
      <c r="W107" s="1"/>
      <c r="X107" s="1"/>
      <c r="Y107" s="1"/>
      <c r="Z107" s="1"/>
    </row>
    <row r="108" spans="1:26" ht="15.75" customHeight="1">
      <c r="A108" s="3"/>
      <c r="B108" s="3"/>
      <c r="C108" s="3"/>
      <c r="D108" s="3"/>
      <c r="E108" s="3"/>
      <c r="F108" s="3"/>
      <c r="G108" s="3"/>
      <c r="H108" s="3"/>
      <c r="I108" s="3"/>
      <c r="J108" s="3"/>
      <c r="K108" s="3"/>
      <c r="L108" s="3"/>
      <c r="M108" s="3"/>
      <c r="N108" s="3"/>
      <c r="O108" s="3"/>
      <c r="P108" s="3"/>
      <c r="Q108" s="1"/>
      <c r="R108" s="1"/>
      <c r="S108" s="1"/>
      <c r="T108" s="1"/>
      <c r="U108" s="1"/>
      <c r="V108" s="1"/>
      <c r="W108" s="1"/>
      <c r="X108" s="1"/>
      <c r="Y108" s="1"/>
      <c r="Z108" s="1"/>
    </row>
    <row r="109" spans="1:26" ht="15.75" customHeight="1">
      <c r="A109" s="3"/>
      <c r="B109" s="3"/>
      <c r="C109" s="3"/>
      <c r="D109" s="3"/>
      <c r="E109" s="3"/>
      <c r="F109" s="3"/>
      <c r="G109" s="3"/>
      <c r="H109" s="3"/>
      <c r="I109" s="3"/>
      <c r="J109" s="3"/>
      <c r="K109" s="3"/>
      <c r="L109" s="3"/>
      <c r="M109" s="3"/>
      <c r="N109" s="3"/>
      <c r="O109" s="3"/>
      <c r="P109" s="3"/>
      <c r="Q109" s="1"/>
      <c r="R109" s="1"/>
      <c r="S109" s="1"/>
      <c r="T109" s="1"/>
      <c r="U109" s="1"/>
      <c r="V109" s="1"/>
      <c r="W109" s="1"/>
      <c r="X109" s="1"/>
      <c r="Y109" s="1"/>
      <c r="Z109" s="1"/>
    </row>
    <row r="110" spans="1:26" ht="15.75" customHeight="1">
      <c r="A110" s="3"/>
      <c r="B110" s="3"/>
      <c r="C110" s="3"/>
      <c r="D110" s="3"/>
      <c r="E110" s="3"/>
      <c r="F110" s="3"/>
      <c r="G110" s="3"/>
      <c r="H110" s="3"/>
      <c r="I110" s="3"/>
      <c r="J110" s="3"/>
      <c r="K110" s="3"/>
      <c r="L110" s="3"/>
      <c r="M110" s="3"/>
      <c r="N110" s="3"/>
      <c r="O110" s="3"/>
      <c r="P110" s="3"/>
      <c r="Q110" s="1"/>
      <c r="R110" s="1"/>
      <c r="S110" s="1"/>
      <c r="T110" s="1"/>
      <c r="U110" s="1"/>
      <c r="V110" s="1"/>
      <c r="W110" s="1"/>
      <c r="X110" s="1"/>
      <c r="Y110" s="1"/>
      <c r="Z110" s="1"/>
    </row>
    <row r="111" spans="1:26" ht="15.75" customHeight="1">
      <c r="A111" s="3"/>
      <c r="B111" s="3"/>
      <c r="C111" s="3"/>
      <c r="D111" s="3"/>
      <c r="E111" s="3"/>
      <c r="F111" s="3"/>
      <c r="G111" s="3"/>
      <c r="H111" s="3"/>
      <c r="I111" s="3"/>
      <c r="J111" s="3"/>
      <c r="K111" s="3"/>
      <c r="L111" s="3"/>
      <c r="M111" s="3"/>
      <c r="N111" s="3"/>
      <c r="O111" s="3"/>
      <c r="P111" s="3"/>
      <c r="Q111" s="1"/>
      <c r="R111" s="1"/>
      <c r="S111" s="1"/>
      <c r="T111" s="1"/>
      <c r="U111" s="1"/>
      <c r="V111" s="1"/>
      <c r="W111" s="1"/>
      <c r="X111" s="1"/>
      <c r="Y111" s="1"/>
      <c r="Z111" s="1"/>
    </row>
    <row r="112" spans="1:26" ht="15.75" customHeight="1">
      <c r="A112" s="3"/>
      <c r="B112" s="3"/>
      <c r="C112" s="3"/>
      <c r="D112" s="3"/>
      <c r="E112" s="3"/>
      <c r="F112" s="3"/>
      <c r="G112" s="3"/>
      <c r="H112" s="3"/>
      <c r="I112" s="3"/>
      <c r="J112" s="3"/>
      <c r="K112" s="3"/>
      <c r="L112" s="3"/>
      <c r="M112" s="3"/>
      <c r="N112" s="3"/>
      <c r="O112" s="3"/>
      <c r="P112" s="3"/>
      <c r="Q112" s="1"/>
      <c r="R112" s="1"/>
      <c r="S112" s="1"/>
      <c r="T112" s="1"/>
      <c r="U112" s="1"/>
      <c r="V112" s="1"/>
      <c r="W112" s="1"/>
      <c r="X112" s="1"/>
      <c r="Y112" s="1"/>
      <c r="Z112" s="1"/>
    </row>
    <row r="113" spans="1:26" ht="15.75" customHeight="1">
      <c r="A113" s="3"/>
      <c r="B113" s="3"/>
      <c r="C113" s="3"/>
      <c r="D113" s="3"/>
      <c r="E113" s="3"/>
      <c r="F113" s="3"/>
      <c r="G113" s="3"/>
      <c r="H113" s="3"/>
      <c r="I113" s="3"/>
      <c r="J113" s="3"/>
      <c r="K113" s="3"/>
      <c r="L113" s="3"/>
      <c r="M113" s="3"/>
      <c r="N113" s="3"/>
      <c r="O113" s="3"/>
      <c r="P113" s="3"/>
      <c r="Q113" s="1"/>
      <c r="R113" s="1"/>
      <c r="S113" s="1"/>
      <c r="T113" s="1"/>
      <c r="U113" s="1"/>
      <c r="V113" s="1"/>
      <c r="W113" s="1"/>
      <c r="X113" s="1"/>
      <c r="Y113" s="1"/>
      <c r="Z113" s="1"/>
    </row>
    <row r="114" spans="1:26" ht="15.75" customHeight="1">
      <c r="A114" s="3"/>
      <c r="B114" s="3"/>
      <c r="C114" s="3"/>
      <c r="D114" s="3"/>
      <c r="E114" s="3"/>
      <c r="F114" s="3"/>
      <c r="G114" s="3"/>
      <c r="H114" s="3"/>
      <c r="I114" s="3"/>
      <c r="J114" s="3"/>
      <c r="K114" s="3"/>
      <c r="L114" s="3"/>
      <c r="M114" s="3"/>
      <c r="N114" s="3"/>
      <c r="O114" s="3"/>
      <c r="P114" s="3"/>
      <c r="Q114" s="1"/>
      <c r="R114" s="1"/>
      <c r="S114" s="1"/>
      <c r="T114" s="1"/>
      <c r="U114" s="1"/>
      <c r="V114" s="1"/>
      <c r="W114" s="1"/>
      <c r="X114" s="1"/>
      <c r="Y114" s="1"/>
      <c r="Z114" s="1"/>
    </row>
    <row r="115" spans="1:26" ht="15.75" customHeight="1">
      <c r="A115" s="3"/>
      <c r="B115" s="3"/>
      <c r="C115" s="3"/>
      <c r="D115" s="3"/>
      <c r="E115" s="3"/>
      <c r="F115" s="3"/>
      <c r="G115" s="3"/>
      <c r="H115" s="3"/>
      <c r="I115" s="3"/>
      <c r="J115" s="3"/>
      <c r="K115" s="3"/>
      <c r="L115" s="3"/>
      <c r="M115" s="3"/>
      <c r="N115" s="3"/>
      <c r="O115" s="3"/>
      <c r="P115" s="3"/>
      <c r="Q115" s="1"/>
      <c r="R115" s="1"/>
      <c r="S115" s="1"/>
      <c r="T115" s="1"/>
      <c r="U115" s="1"/>
      <c r="V115" s="1"/>
      <c r="W115" s="1"/>
      <c r="X115" s="1"/>
      <c r="Y115" s="1"/>
      <c r="Z115" s="1"/>
    </row>
    <row r="116" spans="1:26" ht="15.75" customHeight="1">
      <c r="A116" s="3"/>
      <c r="B116" s="3"/>
      <c r="C116" s="3"/>
      <c r="D116" s="3"/>
      <c r="E116" s="3"/>
      <c r="F116" s="3"/>
      <c r="G116" s="3"/>
      <c r="H116" s="3"/>
      <c r="I116" s="3"/>
      <c r="J116" s="3"/>
      <c r="K116" s="3"/>
      <c r="L116" s="3"/>
      <c r="M116" s="3"/>
      <c r="N116" s="3"/>
      <c r="O116" s="3"/>
      <c r="P116" s="3"/>
      <c r="Q116" s="1"/>
      <c r="R116" s="1"/>
      <c r="S116" s="1"/>
      <c r="T116" s="1"/>
      <c r="U116" s="1"/>
      <c r="V116" s="1"/>
      <c r="W116" s="1"/>
      <c r="X116" s="1"/>
      <c r="Y116" s="1"/>
      <c r="Z116" s="1"/>
    </row>
    <row r="117" spans="1:26" ht="15.75" customHeight="1">
      <c r="A117" s="3"/>
      <c r="B117" s="3"/>
      <c r="C117" s="3"/>
      <c r="D117" s="3"/>
      <c r="E117" s="3"/>
      <c r="F117" s="3"/>
      <c r="G117" s="3"/>
      <c r="H117" s="3"/>
      <c r="I117" s="3"/>
      <c r="J117" s="3"/>
      <c r="K117" s="3"/>
      <c r="L117" s="3"/>
      <c r="M117" s="3"/>
      <c r="N117" s="3"/>
      <c r="O117" s="3"/>
      <c r="P117" s="3"/>
      <c r="Q117" s="1"/>
      <c r="R117" s="1"/>
      <c r="S117" s="1"/>
      <c r="T117" s="1"/>
      <c r="U117" s="1"/>
      <c r="V117" s="1"/>
      <c r="W117" s="1"/>
      <c r="X117" s="1"/>
      <c r="Y117" s="1"/>
      <c r="Z117" s="1"/>
    </row>
    <row r="118" spans="1:26" ht="15.75" customHeight="1">
      <c r="A118" s="3"/>
      <c r="B118" s="3"/>
      <c r="C118" s="3"/>
      <c r="D118" s="3"/>
      <c r="E118" s="3"/>
      <c r="F118" s="3"/>
      <c r="G118" s="3"/>
      <c r="H118" s="3"/>
      <c r="I118" s="3"/>
      <c r="J118" s="3"/>
      <c r="K118" s="3"/>
      <c r="L118" s="3"/>
      <c r="M118" s="3"/>
      <c r="N118" s="3"/>
      <c r="O118" s="3"/>
      <c r="P118" s="3"/>
      <c r="Q118" s="1"/>
      <c r="R118" s="1"/>
      <c r="S118" s="1"/>
      <c r="T118" s="1"/>
      <c r="U118" s="1"/>
      <c r="V118" s="1"/>
      <c r="W118" s="1"/>
      <c r="X118" s="1"/>
      <c r="Y118" s="1"/>
      <c r="Z118" s="1"/>
    </row>
    <row r="119" spans="1:26" ht="15.75" customHeight="1">
      <c r="A119" s="3"/>
      <c r="B119" s="3"/>
      <c r="C119" s="3"/>
      <c r="D119" s="3"/>
      <c r="E119" s="3"/>
      <c r="F119" s="3"/>
      <c r="G119" s="3"/>
      <c r="H119" s="3"/>
      <c r="I119" s="3"/>
      <c r="J119" s="3"/>
      <c r="K119" s="3"/>
      <c r="L119" s="3"/>
      <c r="M119" s="3"/>
      <c r="N119" s="3"/>
      <c r="O119" s="3"/>
      <c r="P119" s="3"/>
      <c r="Q119" s="1"/>
      <c r="R119" s="1"/>
      <c r="S119" s="1"/>
      <c r="T119" s="1"/>
      <c r="U119" s="1"/>
      <c r="V119" s="1"/>
      <c r="W119" s="1"/>
      <c r="X119" s="1"/>
      <c r="Y119" s="1"/>
      <c r="Z119" s="1"/>
    </row>
    <row r="120" spans="1:26" ht="15.75" customHeight="1">
      <c r="A120" s="3"/>
      <c r="B120" s="3"/>
      <c r="C120" s="3"/>
      <c r="D120" s="3"/>
      <c r="E120" s="3"/>
      <c r="F120" s="3"/>
      <c r="G120" s="3"/>
      <c r="H120" s="3"/>
      <c r="I120" s="3"/>
      <c r="J120" s="3"/>
      <c r="K120" s="3"/>
      <c r="L120" s="3"/>
      <c r="M120" s="3"/>
      <c r="N120" s="3"/>
      <c r="O120" s="3"/>
      <c r="P120" s="3"/>
      <c r="Q120" s="1"/>
      <c r="R120" s="1"/>
      <c r="S120" s="1"/>
      <c r="T120" s="1"/>
      <c r="U120" s="1"/>
      <c r="V120" s="1"/>
      <c r="W120" s="1"/>
      <c r="X120" s="1"/>
      <c r="Y120" s="1"/>
      <c r="Z120" s="1"/>
    </row>
    <row r="121" spans="1:26" ht="15.75" customHeight="1">
      <c r="A121" s="3"/>
      <c r="B121" s="3"/>
      <c r="C121" s="3"/>
      <c r="D121" s="3"/>
      <c r="E121" s="3"/>
      <c r="F121" s="3"/>
      <c r="G121" s="3"/>
      <c r="H121" s="3"/>
      <c r="I121" s="3"/>
      <c r="J121" s="3"/>
      <c r="K121" s="3"/>
      <c r="L121" s="3"/>
      <c r="M121" s="3"/>
      <c r="N121" s="3"/>
      <c r="O121" s="3"/>
      <c r="P121" s="3"/>
      <c r="Q121" s="1"/>
      <c r="R121" s="1"/>
      <c r="S121" s="1"/>
      <c r="T121" s="1"/>
      <c r="U121" s="1"/>
      <c r="V121" s="1"/>
      <c r="W121" s="1"/>
      <c r="X121" s="1"/>
      <c r="Y121" s="1"/>
      <c r="Z121" s="1"/>
    </row>
    <row r="122" spans="1:26" ht="15.75" customHeight="1">
      <c r="A122" s="3"/>
      <c r="B122" s="3"/>
      <c r="C122" s="3"/>
      <c r="D122" s="3"/>
      <c r="E122" s="3"/>
      <c r="F122" s="3"/>
      <c r="G122" s="3"/>
      <c r="H122" s="3"/>
      <c r="I122" s="3"/>
      <c r="J122" s="3"/>
      <c r="K122" s="3"/>
      <c r="L122" s="3"/>
      <c r="M122" s="3"/>
      <c r="N122" s="3"/>
      <c r="O122" s="3"/>
      <c r="P122" s="3"/>
      <c r="Q122" s="1"/>
      <c r="R122" s="1"/>
      <c r="S122" s="1"/>
      <c r="T122" s="1"/>
      <c r="U122" s="1"/>
      <c r="V122" s="1"/>
      <c r="W122" s="1"/>
      <c r="X122" s="1"/>
      <c r="Y122" s="1"/>
      <c r="Z122" s="1"/>
    </row>
    <row r="123" spans="1:26" ht="15.75" customHeight="1">
      <c r="A123" s="3"/>
      <c r="B123" s="3"/>
      <c r="C123" s="3"/>
      <c r="D123" s="3"/>
      <c r="E123" s="3"/>
      <c r="F123" s="3"/>
      <c r="G123" s="3"/>
      <c r="H123" s="3"/>
      <c r="I123" s="3"/>
      <c r="J123" s="3"/>
      <c r="K123" s="3"/>
      <c r="L123" s="3"/>
      <c r="M123" s="3"/>
      <c r="N123" s="3"/>
      <c r="O123" s="3"/>
      <c r="P123" s="3"/>
      <c r="Q123" s="1"/>
      <c r="R123" s="1"/>
      <c r="S123" s="1"/>
      <c r="T123" s="1"/>
      <c r="U123" s="1"/>
      <c r="V123" s="1"/>
      <c r="W123" s="1"/>
      <c r="X123" s="1"/>
      <c r="Y123" s="1"/>
      <c r="Z123" s="1"/>
    </row>
    <row r="124" spans="1:26" ht="15.75" customHeight="1">
      <c r="A124" s="3"/>
      <c r="B124" s="3"/>
      <c r="C124" s="3"/>
      <c r="D124" s="3"/>
      <c r="E124" s="3"/>
      <c r="F124" s="3"/>
      <c r="G124" s="3"/>
      <c r="H124" s="3"/>
      <c r="I124" s="3"/>
      <c r="J124" s="3"/>
      <c r="K124" s="3"/>
      <c r="L124" s="3"/>
      <c r="M124" s="3"/>
      <c r="N124" s="3"/>
      <c r="O124" s="3"/>
      <c r="P124" s="3"/>
      <c r="Q124" s="1"/>
      <c r="R124" s="1"/>
      <c r="S124" s="1"/>
      <c r="T124" s="1"/>
      <c r="U124" s="1"/>
      <c r="V124" s="1"/>
      <c r="W124" s="1"/>
      <c r="X124" s="1"/>
      <c r="Y124" s="1"/>
      <c r="Z124" s="1"/>
    </row>
    <row r="125" spans="1:26" ht="15.75" customHeight="1">
      <c r="A125" s="3"/>
      <c r="B125" s="3"/>
      <c r="C125" s="3"/>
      <c r="D125" s="3"/>
      <c r="E125" s="3"/>
      <c r="F125" s="3"/>
      <c r="G125" s="3"/>
      <c r="H125" s="3"/>
      <c r="I125" s="3"/>
      <c r="J125" s="3"/>
      <c r="K125" s="3"/>
      <c r="L125" s="3"/>
      <c r="M125" s="3"/>
      <c r="N125" s="3"/>
      <c r="O125" s="3"/>
      <c r="P125" s="3"/>
      <c r="Q125" s="1"/>
      <c r="R125" s="1"/>
      <c r="S125" s="1"/>
      <c r="T125" s="1"/>
      <c r="U125" s="1"/>
      <c r="V125" s="1"/>
      <c r="W125" s="1"/>
      <c r="X125" s="1"/>
      <c r="Y125" s="1"/>
      <c r="Z125" s="1"/>
    </row>
    <row r="126" spans="1:26" ht="15.75" customHeight="1">
      <c r="A126" s="3"/>
      <c r="B126" s="3"/>
      <c r="C126" s="3"/>
      <c r="D126" s="3"/>
      <c r="E126" s="3"/>
      <c r="F126" s="3"/>
      <c r="G126" s="3"/>
      <c r="H126" s="3"/>
      <c r="I126" s="3"/>
      <c r="J126" s="3"/>
      <c r="K126" s="3"/>
      <c r="L126" s="3"/>
      <c r="M126" s="3"/>
      <c r="N126" s="3"/>
      <c r="O126" s="3"/>
      <c r="P126" s="3"/>
      <c r="Q126" s="1"/>
      <c r="R126" s="1"/>
      <c r="S126" s="1"/>
      <c r="T126" s="1"/>
      <c r="U126" s="1"/>
      <c r="V126" s="1"/>
      <c r="W126" s="1"/>
      <c r="X126" s="1"/>
      <c r="Y126" s="1"/>
      <c r="Z126" s="1"/>
    </row>
    <row r="127" spans="1:26" ht="15.75" customHeight="1">
      <c r="A127" s="3"/>
      <c r="B127" s="3"/>
      <c r="C127" s="3"/>
      <c r="D127" s="3"/>
      <c r="E127" s="3"/>
      <c r="F127" s="3"/>
      <c r="G127" s="3"/>
      <c r="H127" s="3"/>
      <c r="I127" s="3"/>
      <c r="J127" s="3"/>
      <c r="K127" s="3"/>
      <c r="L127" s="3"/>
      <c r="M127" s="3"/>
      <c r="N127" s="3"/>
      <c r="O127" s="3"/>
      <c r="P127" s="3"/>
      <c r="Q127" s="1"/>
      <c r="R127" s="1"/>
      <c r="S127" s="1"/>
      <c r="T127" s="1"/>
      <c r="U127" s="1"/>
      <c r="V127" s="1"/>
      <c r="W127" s="1"/>
      <c r="X127" s="1"/>
      <c r="Y127" s="1"/>
      <c r="Z127" s="1"/>
    </row>
    <row r="128" spans="1:26" ht="15.75" customHeight="1">
      <c r="A128" s="3"/>
      <c r="B128" s="3"/>
      <c r="C128" s="3"/>
      <c r="D128" s="3"/>
      <c r="E128" s="3"/>
      <c r="F128" s="3"/>
      <c r="G128" s="3"/>
      <c r="H128" s="3"/>
      <c r="I128" s="3"/>
      <c r="J128" s="3"/>
      <c r="K128" s="3"/>
      <c r="L128" s="3"/>
      <c r="M128" s="3"/>
      <c r="N128" s="3"/>
      <c r="O128" s="3"/>
      <c r="P128" s="3"/>
      <c r="Q128" s="1"/>
      <c r="R128" s="1"/>
      <c r="S128" s="1"/>
      <c r="T128" s="1"/>
      <c r="U128" s="1"/>
      <c r="V128" s="1"/>
      <c r="W128" s="1"/>
      <c r="X128" s="1"/>
      <c r="Y128" s="1"/>
      <c r="Z128" s="1"/>
    </row>
    <row r="129" spans="1:26" ht="15.75" customHeight="1">
      <c r="A129" s="3"/>
      <c r="B129" s="3"/>
      <c r="C129" s="3"/>
      <c r="D129" s="3"/>
      <c r="E129" s="3"/>
      <c r="F129" s="3"/>
      <c r="G129" s="3"/>
      <c r="H129" s="3"/>
      <c r="I129" s="3"/>
      <c r="J129" s="3"/>
      <c r="K129" s="3"/>
      <c r="L129" s="3"/>
      <c r="M129" s="3"/>
      <c r="N129" s="3"/>
      <c r="O129" s="3"/>
      <c r="P129" s="3"/>
      <c r="Q129" s="1"/>
      <c r="R129" s="1"/>
      <c r="S129" s="1"/>
      <c r="T129" s="1"/>
      <c r="U129" s="1"/>
      <c r="V129" s="1"/>
      <c r="W129" s="1"/>
      <c r="X129" s="1"/>
      <c r="Y129" s="1"/>
      <c r="Z129" s="1"/>
    </row>
    <row r="130" spans="1:26" ht="15.75" customHeight="1">
      <c r="A130" s="3"/>
      <c r="B130" s="3"/>
      <c r="C130" s="3"/>
      <c r="D130" s="3"/>
      <c r="E130" s="3"/>
      <c r="F130" s="3"/>
      <c r="G130" s="3"/>
      <c r="H130" s="3"/>
      <c r="I130" s="3"/>
      <c r="J130" s="3"/>
      <c r="K130" s="3"/>
      <c r="L130" s="3"/>
      <c r="M130" s="3"/>
      <c r="N130" s="3"/>
      <c r="O130" s="3"/>
      <c r="P130" s="3"/>
      <c r="Q130" s="1"/>
      <c r="R130" s="1"/>
      <c r="S130" s="1"/>
      <c r="T130" s="1"/>
      <c r="U130" s="1"/>
      <c r="V130" s="1"/>
      <c r="W130" s="1"/>
      <c r="X130" s="1"/>
      <c r="Y130" s="1"/>
      <c r="Z130" s="1"/>
    </row>
    <row r="131" spans="1:26" ht="15.75" customHeight="1">
      <c r="A131" s="3"/>
      <c r="B131" s="3"/>
      <c r="C131" s="3"/>
      <c r="D131" s="3"/>
      <c r="E131" s="3"/>
      <c r="F131" s="3"/>
      <c r="G131" s="3"/>
      <c r="H131" s="3"/>
      <c r="I131" s="3"/>
      <c r="J131" s="3"/>
      <c r="K131" s="3"/>
      <c r="L131" s="3"/>
      <c r="M131" s="3"/>
      <c r="N131" s="3"/>
      <c r="O131" s="3"/>
      <c r="P131" s="3"/>
      <c r="Q131" s="1"/>
      <c r="R131" s="1"/>
      <c r="S131" s="1"/>
      <c r="T131" s="1"/>
      <c r="U131" s="1"/>
      <c r="V131" s="1"/>
      <c r="W131" s="1"/>
      <c r="X131" s="1"/>
      <c r="Y131" s="1"/>
      <c r="Z131" s="1"/>
    </row>
    <row r="132" spans="1:26" ht="15.75" customHeight="1">
      <c r="A132" s="3"/>
      <c r="B132" s="3"/>
      <c r="C132" s="3"/>
      <c r="D132" s="3"/>
      <c r="E132" s="3"/>
      <c r="F132" s="3"/>
      <c r="G132" s="3"/>
      <c r="H132" s="3"/>
      <c r="I132" s="3"/>
      <c r="J132" s="3"/>
      <c r="K132" s="3"/>
      <c r="L132" s="3"/>
      <c r="M132" s="3"/>
      <c r="N132" s="3"/>
      <c r="O132" s="3"/>
      <c r="P132" s="3"/>
      <c r="Q132" s="1"/>
      <c r="R132" s="1"/>
      <c r="S132" s="1"/>
      <c r="T132" s="1"/>
      <c r="U132" s="1"/>
      <c r="V132" s="1"/>
      <c r="W132" s="1"/>
      <c r="X132" s="1"/>
      <c r="Y132" s="1"/>
      <c r="Z132" s="1"/>
    </row>
    <row r="133" spans="1:26" ht="15.75" customHeight="1">
      <c r="A133" s="3"/>
      <c r="B133" s="3"/>
      <c r="C133" s="3"/>
      <c r="D133" s="3"/>
      <c r="E133" s="3"/>
      <c r="F133" s="3"/>
      <c r="G133" s="3"/>
      <c r="H133" s="3"/>
      <c r="I133" s="3"/>
      <c r="J133" s="3"/>
      <c r="K133" s="3"/>
      <c r="L133" s="3"/>
      <c r="M133" s="3"/>
      <c r="N133" s="3"/>
      <c r="O133" s="3"/>
      <c r="P133" s="3"/>
      <c r="Q133" s="1"/>
      <c r="R133" s="1"/>
      <c r="S133" s="1"/>
      <c r="T133" s="1"/>
      <c r="U133" s="1"/>
      <c r="V133" s="1"/>
      <c r="W133" s="1"/>
      <c r="X133" s="1"/>
      <c r="Y133" s="1"/>
      <c r="Z133" s="1"/>
    </row>
    <row r="134" spans="1:26" ht="15.75" customHeight="1">
      <c r="A134" s="3"/>
      <c r="B134" s="3"/>
      <c r="C134" s="3"/>
      <c r="D134" s="3"/>
      <c r="E134" s="3"/>
      <c r="F134" s="3"/>
      <c r="G134" s="3"/>
      <c r="H134" s="3"/>
      <c r="I134" s="3"/>
      <c r="J134" s="3"/>
      <c r="K134" s="3"/>
      <c r="L134" s="3"/>
      <c r="M134" s="3"/>
      <c r="N134" s="3"/>
      <c r="O134" s="3"/>
      <c r="P134" s="3"/>
      <c r="Q134" s="1"/>
      <c r="R134" s="1"/>
      <c r="S134" s="1"/>
      <c r="T134" s="1"/>
      <c r="U134" s="1"/>
      <c r="V134" s="1"/>
      <c r="W134" s="1"/>
      <c r="X134" s="1"/>
      <c r="Y134" s="1"/>
      <c r="Z134" s="1"/>
    </row>
    <row r="135" spans="1:26" ht="15.75" customHeight="1">
      <c r="A135" s="3"/>
      <c r="B135" s="3"/>
      <c r="C135" s="3"/>
      <c r="D135" s="3"/>
      <c r="E135" s="3"/>
      <c r="F135" s="3"/>
      <c r="G135" s="3"/>
      <c r="H135" s="3"/>
      <c r="I135" s="3"/>
      <c r="J135" s="3"/>
      <c r="K135" s="3"/>
      <c r="L135" s="3"/>
      <c r="M135" s="3"/>
      <c r="N135" s="3"/>
      <c r="O135" s="3"/>
      <c r="P135" s="3"/>
      <c r="Q135" s="1"/>
      <c r="R135" s="1"/>
      <c r="S135" s="1"/>
      <c r="T135" s="1"/>
      <c r="U135" s="1"/>
      <c r="V135" s="1"/>
      <c r="W135" s="1"/>
      <c r="X135" s="1"/>
      <c r="Y135" s="1"/>
      <c r="Z135" s="1"/>
    </row>
    <row r="136" spans="1:26" ht="15.75" customHeight="1">
      <c r="A136" s="3"/>
      <c r="B136" s="3"/>
      <c r="C136" s="3"/>
      <c r="D136" s="3"/>
      <c r="E136" s="3"/>
      <c r="F136" s="3"/>
      <c r="G136" s="3"/>
      <c r="H136" s="3"/>
      <c r="I136" s="3"/>
      <c r="J136" s="3"/>
      <c r="K136" s="3"/>
      <c r="L136" s="3"/>
      <c r="M136" s="3"/>
      <c r="N136" s="3"/>
      <c r="O136" s="3"/>
      <c r="P136" s="3"/>
      <c r="Q136" s="1"/>
      <c r="R136" s="1"/>
      <c r="S136" s="1"/>
      <c r="T136" s="1"/>
      <c r="U136" s="1"/>
      <c r="V136" s="1"/>
      <c r="W136" s="1"/>
      <c r="X136" s="1"/>
      <c r="Y136" s="1"/>
      <c r="Z136" s="1"/>
    </row>
    <row r="137" spans="1:26" ht="15.75" customHeight="1">
      <c r="A137" s="3"/>
      <c r="B137" s="3"/>
      <c r="C137" s="3"/>
      <c r="D137" s="3"/>
      <c r="E137" s="3"/>
      <c r="F137" s="3"/>
      <c r="G137" s="3"/>
      <c r="H137" s="3"/>
      <c r="I137" s="3"/>
      <c r="J137" s="3"/>
      <c r="K137" s="3"/>
      <c r="L137" s="3"/>
      <c r="M137" s="3"/>
      <c r="N137" s="3"/>
      <c r="O137" s="3"/>
      <c r="P137" s="3"/>
      <c r="Q137" s="1"/>
      <c r="R137" s="1"/>
      <c r="S137" s="1"/>
      <c r="T137" s="1"/>
      <c r="U137" s="1"/>
      <c r="V137" s="1"/>
      <c r="W137" s="1"/>
      <c r="X137" s="1"/>
      <c r="Y137" s="1"/>
      <c r="Z137" s="1"/>
    </row>
    <row r="138" spans="1:26" ht="15.75" customHeight="1">
      <c r="A138" s="3"/>
      <c r="B138" s="3"/>
      <c r="C138" s="3"/>
      <c r="D138" s="3"/>
      <c r="E138" s="3"/>
      <c r="F138" s="3"/>
      <c r="G138" s="3"/>
      <c r="H138" s="3"/>
      <c r="I138" s="3"/>
      <c r="J138" s="3"/>
      <c r="K138" s="3"/>
      <c r="L138" s="3"/>
      <c r="M138" s="3"/>
      <c r="N138" s="3"/>
      <c r="O138" s="3"/>
      <c r="P138" s="3"/>
      <c r="Q138" s="1"/>
      <c r="R138" s="1"/>
      <c r="S138" s="1"/>
      <c r="T138" s="1"/>
      <c r="U138" s="1"/>
      <c r="V138" s="1"/>
      <c r="W138" s="1"/>
      <c r="X138" s="1"/>
      <c r="Y138" s="1"/>
      <c r="Z138" s="1"/>
    </row>
    <row r="139" spans="1:26" ht="15.75" customHeight="1">
      <c r="A139" s="3"/>
      <c r="B139" s="3"/>
      <c r="C139" s="3"/>
      <c r="D139" s="3"/>
      <c r="E139" s="3"/>
      <c r="F139" s="3"/>
      <c r="G139" s="3"/>
      <c r="H139" s="3"/>
      <c r="I139" s="3"/>
      <c r="J139" s="3"/>
      <c r="K139" s="3"/>
      <c r="L139" s="3"/>
      <c r="M139" s="3"/>
      <c r="N139" s="3"/>
      <c r="O139" s="3"/>
      <c r="P139" s="3"/>
      <c r="Q139" s="1"/>
      <c r="R139" s="1"/>
      <c r="S139" s="1"/>
      <c r="T139" s="1"/>
      <c r="U139" s="1"/>
      <c r="V139" s="1"/>
      <c r="W139" s="1"/>
      <c r="X139" s="1"/>
      <c r="Y139" s="1"/>
      <c r="Z139" s="1"/>
    </row>
    <row r="140" spans="1:26" ht="15.75" customHeight="1">
      <c r="A140" s="3"/>
      <c r="B140" s="3"/>
      <c r="C140" s="3"/>
      <c r="D140" s="3"/>
      <c r="E140" s="3"/>
      <c r="F140" s="3"/>
      <c r="G140" s="3"/>
      <c r="H140" s="3"/>
      <c r="I140" s="3"/>
      <c r="J140" s="3"/>
      <c r="K140" s="3"/>
      <c r="L140" s="3"/>
      <c r="M140" s="3"/>
      <c r="N140" s="3"/>
      <c r="O140" s="3"/>
      <c r="P140" s="3"/>
      <c r="Q140" s="1"/>
      <c r="R140" s="1"/>
      <c r="S140" s="1"/>
      <c r="T140" s="1"/>
      <c r="U140" s="1"/>
      <c r="V140" s="1"/>
      <c r="W140" s="1"/>
      <c r="X140" s="1"/>
      <c r="Y140" s="1"/>
      <c r="Z140" s="1"/>
    </row>
    <row r="141" spans="1:26" ht="15.75" customHeight="1">
      <c r="A141" s="3"/>
      <c r="B141" s="3"/>
      <c r="C141" s="3"/>
      <c r="D141" s="3"/>
      <c r="E141" s="3"/>
      <c r="F141" s="3"/>
      <c r="G141" s="3"/>
      <c r="H141" s="3"/>
      <c r="I141" s="3"/>
      <c r="J141" s="3"/>
      <c r="K141" s="3"/>
      <c r="L141" s="3"/>
      <c r="M141" s="3"/>
      <c r="N141" s="3"/>
      <c r="O141" s="3"/>
      <c r="P141" s="3"/>
      <c r="Q141" s="1"/>
      <c r="R141" s="1"/>
      <c r="S141" s="1"/>
      <c r="T141" s="1"/>
      <c r="U141" s="1"/>
      <c r="V141" s="1"/>
      <c r="W141" s="1"/>
      <c r="X141" s="1"/>
      <c r="Y141" s="1"/>
      <c r="Z141" s="1"/>
    </row>
    <row r="142" spans="1:26" ht="15.75" customHeight="1">
      <c r="A142" s="3"/>
      <c r="B142" s="3"/>
      <c r="C142" s="3"/>
      <c r="D142" s="3"/>
      <c r="E142" s="3"/>
      <c r="F142" s="3"/>
      <c r="G142" s="3"/>
      <c r="H142" s="3"/>
      <c r="I142" s="3"/>
      <c r="J142" s="3"/>
      <c r="K142" s="3"/>
      <c r="L142" s="3"/>
      <c r="M142" s="3"/>
      <c r="N142" s="3"/>
      <c r="O142" s="3"/>
      <c r="P142" s="3"/>
      <c r="Q142" s="1"/>
      <c r="R142" s="1"/>
      <c r="S142" s="1"/>
      <c r="T142" s="1"/>
      <c r="U142" s="1"/>
      <c r="V142" s="1"/>
      <c r="W142" s="1"/>
      <c r="X142" s="1"/>
      <c r="Y142" s="1"/>
      <c r="Z142" s="1"/>
    </row>
    <row r="143" spans="1:26" ht="15.75" customHeight="1">
      <c r="A143" s="3"/>
      <c r="B143" s="3"/>
      <c r="C143" s="3"/>
      <c r="D143" s="3"/>
      <c r="E143" s="3"/>
      <c r="F143" s="3"/>
      <c r="G143" s="3"/>
      <c r="H143" s="3"/>
      <c r="I143" s="3"/>
      <c r="J143" s="3"/>
      <c r="K143" s="3"/>
      <c r="L143" s="3"/>
      <c r="M143" s="3"/>
      <c r="N143" s="3"/>
      <c r="O143" s="3"/>
      <c r="P143" s="3"/>
      <c r="Q143" s="1"/>
      <c r="R143" s="1"/>
      <c r="S143" s="1"/>
      <c r="T143" s="1"/>
      <c r="U143" s="1"/>
      <c r="V143" s="1"/>
      <c r="W143" s="1"/>
      <c r="X143" s="1"/>
      <c r="Y143" s="1"/>
      <c r="Z143" s="1"/>
    </row>
    <row r="144" spans="1:26" ht="12.7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75">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sheetData>
  <mergeCells count="27">
    <mergeCell ref="I2:M2"/>
    <mergeCell ref="J34:J38"/>
    <mergeCell ref="I3:M13"/>
    <mergeCell ref="D4:E4"/>
    <mergeCell ref="F4:G4"/>
    <mergeCell ref="F2:G2"/>
    <mergeCell ref="A1:G1"/>
    <mergeCell ref="B4:C4"/>
    <mergeCell ref="F3:G3"/>
    <mergeCell ref="B2:C2"/>
    <mergeCell ref="B3:C3"/>
    <mergeCell ref="D2:E2"/>
    <mergeCell ref="D3:E3"/>
    <mergeCell ref="D14:E14"/>
    <mergeCell ref="B14:C14"/>
    <mergeCell ref="D5:E5"/>
    <mergeCell ref="B6:C6"/>
    <mergeCell ref="D6:E6"/>
    <mergeCell ref="F6:G6"/>
    <mergeCell ref="B5:C5"/>
    <mergeCell ref="F5:G5"/>
    <mergeCell ref="A30:C30"/>
    <mergeCell ref="I18:J18"/>
    <mergeCell ref="F14:G14"/>
    <mergeCell ref="I27:J27"/>
    <mergeCell ref="I15:J15"/>
    <mergeCell ref="I16:J16"/>
  </mergeCell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988"/>
  <sheetViews>
    <sheetView workbookViewId="0">
      <selection activeCell="G51" sqref="G51:I51"/>
    </sheetView>
  </sheetViews>
  <sheetFormatPr defaultColWidth="17.28515625" defaultRowHeight="15" customHeight="1"/>
  <cols>
    <col min="1" max="1" width="16.42578125" bestFit="1" customWidth="1"/>
    <col min="2" max="4" width="17.28515625" customWidth="1"/>
    <col min="5" max="5" width="4.42578125" customWidth="1"/>
    <col min="6" max="6" width="17.28515625" customWidth="1"/>
    <col min="7" max="7" width="18.28515625" customWidth="1"/>
    <col min="8" max="8" width="19.140625" customWidth="1"/>
    <col min="9" max="9" width="17.28515625" customWidth="1"/>
    <col min="10" max="10" width="7.5703125" customWidth="1"/>
    <col min="11" max="12" width="17.28515625" customWidth="1"/>
  </cols>
  <sheetData>
    <row r="1" spans="1:16" ht="15" customHeight="1">
      <c r="A1" s="419" t="s">
        <v>332</v>
      </c>
      <c r="B1" s="422"/>
      <c r="C1" s="422"/>
      <c r="D1" s="423"/>
      <c r="F1" s="424" t="s">
        <v>66</v>
      </c>
      <c r="G1" s="422"/>
      <c r="H1" s="422"/>
      <c r="I1" s="423"/>
    </row>
    <row r="2" spans="1:16" ht="15" customHeight="1">
      <c r="A2" s="43" t="s">
        <v>67</v>
      </c>
      <c r="B2" s="44" t="s">
        <v>69</v>
      </c>
      <c r="C2" s="44" t="s">
        <v>70</v>
      </c>
      <c r="D2" s="46" t="s">
        <v>71</v>
      </c>
      <c r="F2" s="47" t="s">
        <v>67</v>
      </c>
      <c r="G2" s="48" t="s">
        <v>73</v>
      </c>
      <c r="H2" s="48" t="s">
        <v>75</v>
      </c>
      <c r="I2" s="49" t="s">
        <v>76</v>
      </c>
      <c r="K2" s="427" t="s">
        <v>6</v>
      </c>
      <c r="L2" s="639"/>
      <c r="M2" s="647"/>
      <c r="N2" s="535"/>
      <c r="O2" s="535"/>
      <c r="P2" s="522"/>
    </row>
    <row r="3" spans="1:16" ht="15" customHeight="1">
      <c r="A3" s="51">
        <v>1</v>
      </c>
      <c r="B3" s="52">
        <f>'User Interface'!$B$34</f>
        <v>0.26228487761506053</v>
      </c>
      <c r="C3" s="53">
        <f>'User Interface'!$B$35</f>
        <v>0.27316694022439475</v>
      </c>
      <c r="D3" s="55">
        <f>'User Interface'!$B$33/A3</f>
        <v>1.8047561147227351</v>
      </c>
      <c r="F3" s="57">
        <v>1</v>
      </c>
      <c r="G3" s="58">
        <f>'User Interface'!$B$40</f>
        <v>5.2054307941386879E-2</v>
      </c>
      <c r="H3" s="58">
        <f>'User Interface'!$B$41</f>
        <v>3.4952930646738711E-2</v>
      </c>
      <c r="I3" s="59">
        <f>'User Interface'!$B$39/F3</f>
        <v>0.4982305355257507</v>
      </c>
      <c r="K3" s="640" t="s">
        <v>342</v>
      </c>
      <c r="L3" s="644"/>
      <c r="M3" s="643"/>
      <c r="N3" s="530"/>
      <c r="O3" s="530"/>
      <c r="P3" s="530"/>
    </row>
    <row r="4" spans="1:16" ht="15" customHeight="1">
      <c r="A4" s="51">
        <v>2</v>
      </c>
      <c r="B4" s="52">
        <f>'User Interface'!$B$34</f>
        <v>0.26228487761506053</v>
      </c>
      <c r="C4" s="53">
        <f>'User Interface'!$B$35</f>
        <v>0.27316694022439475</v>
      </c>
      <c r="D4" s="55">
        <f>'User Interface'!$B$33/A4</f>
        <v>0.90237805736136756</v>
      </c>
      <c r="F4" s="57">
        <v>2</v>
      </c>
      <c r="G4" s="58">
        <f>'User Interface'!$B$40</f>
        <v>5.2054307941386879E-2</v>
      </c>
      <c r="H4" s="58">
        <f>'User Interface'!$B$41</f>
        <v>3.4952930646738711E-2</v>
      </c>
      <c r="I4" s="59">
        <f>'User Interface'!$B$39/F4</f>
        <v>0.24911526776287535</v>
      </c>
      <c r="K4" s="641"/>
      <c r="L4" s="645"/>
      <c r="M4" s="530"/>
      <c r="N4" s="530"/>
      <c r="O4" s="530"/>
      <c r="P4" s="530"/>
    </row>
    <row r="5" spans="1:16" ht="15" customHeight="1">
      <c r="A5" s="51">
        <v>3</v>
      </c>
      <c r="B5" s="52">
        <f>'User Interface'!$B$34</f>
        <v>0.26228487761506053</v>
      </c>
      <c r="C5" s="53">
        <f>'User Interface'!$B$35</f>
        <v>0.27316694022439475</v>
      </c>
      <c r="D5" s="55">
        <f>'User Interface'!$B$33/A5</f>
        <v>0.60158537157424508</v>
      </c>
      <c r="F5" s="57">
        <v>3</v>
      </c>
      <c r="G5" s="58">
        <f>'User Interface'!$B$40</f>
        <v>5.2054307941386879E-2</v>
      </c>
      <c r="H5" s="58">
        <f>'User Interface'!$B$41</f>
        <v>3.4952930646738711E-2</v>
      </c>
      <c r="I5" s="59">
        <f>'User Interface'!$B$39/F5</f>
        <v>0.16607684517525023</v>
      </c>
      <c r="K5" s="641"/>
      <c r="L5" s="645"/>
      <c r="M5" s="530"/>
      <c r="N5" s="530"/>
      <c r="O5" s="530"/>
      <c r="P5" s="530"/>
    </row>
    <row r="6" spans="1:16" ht="15" customHeight="1">
      <c r="A6" s="51">
        <v>4</v>
      </c>
      <c r="B6" s="52">
        <f>'User Interface'!$B$34</f>
        <v>0.26228487761506053</v>
      </c>
      <c r="C6" s="53">
        <f>'User Interface'!$B$35</f>
        <v>0.27316694022439475</v>
      </c>
      <c r="D6" s="55">
        <f>'User Interface'!$B$33/A6</f>
        <v>0.45118902868068378</v>
      </c>
      <c r="F6" s="57">
        <v>4</v>
      </c>
      <c r="G6" s="58">
        <f>'User Interface'!$B$40</f>
        <v>5.2054307941386879E-2</v>
      </c>
      <c r="H6" s="58">
        <f>'User Interface'!$B$41</f>
        <v>3.4952930646738711E-2</v>
      </c>
      <c r="I6" s="59">
        <f>'User Interface'!$B$39/F6</f>
        <v>0.12455763388143767</v>
      </c>
      <c r="K6" s="641"/>
      <c r="L6" s="645"/>
      <c r="M6" s="530"/>
      <c r="N6" s="530"/>
      <c r="O6" s="530"/>
      <c r="P6" s="530"/>
    </row>
    <row r="7" spans="1:16" ht="15" customHeight="1">
      <c r="A7" s="51">
        <v>5</v>
      </c>
      <c r="B7" s="52">
        <f>'User Interface'!$B$34</f>
        <v>0.26228487761506053</v>
      </c>
      <c r="C7" s="53">
        <f>'User Interface'!$B$35</f>
        <v>0.27316694022439475</v>
      </c>
      <c r="D7" s="55">
        <f>'User Interface'!$B$33/A7</f>
        <v>0.36095122294454701</v>
      </c>
      <c r="F7" s="57">
        <v>5</v>
      </c>
      <c r="G7" s="58">
        <f>'User Interface'!$B$40</f>
        <v>5.2054307941386879E-2</v>
      </c>
      <c r="H7" s="58">
        <f>'User Interface'!$B$41</f>
        <v>3.4952930646738711E-2</v>
      </c>
      <c r="I7" s="59">
        <f>'User Interface'!$B$39/F7</f>
        <v>9.9646107105150136E-2</v>
      </c>
      <c r="K7" s="641"/>
      <c r="L7" s="645"/>
      <c r="M7" s="530"/>
      <c r="N7" s="530"/>
      <c r="O7" s="530"/>
      <c r="P7" s="530"/>
    </row>
    <row r="8" spans="1:16" ht="15" customHeight="1">
      <c r="A8" s="51">
        <v>6</v>
      </c>
      <c r="B8" s="52">
        <f>'User Interface'!$B$34</f>
        <v>0.26228487761506053</v>
      </c>
      <c r="C8" s="53">
        <f>'User Interface'!$B$35</f>
        <v>0.27316694022439475</v>
      </c>
      <c r="D8" s="55">
        <f>'User Interface'!$B$33/A8</f>
        <v>0.30079268578712254</v>
      </c>
      <c r="F8" s="57">
        <v>6</v>
      </c>
      <c r="G8" s="58">
        <f>'User Interface'!$B$40</f>
        <v>5.2054307941386879E-2</v>
      </c>
      <c r="H8" s="58">
        <f>'User Interface'!$B$41</f>
        <v>3.4952930646738711E-2</v>
      </c>
      <c r="I8" s="59">
        <f>'User Interface'!$B$39/F8</f>
        <v>8.3038422587625116E-2</v>
      </c>
      <c r="K8" s="642"/>
      <c r="L8" s="646"/>
      <c r="M8" s="530"/>
      <c r="N8" s="530"/>
      <c r="O8" s="530"/>
      <c r="P8" s="530"/>
    </row>
    <row r="9" spans="1:16" ht="15" customHeight="1">
      <c r="A9" s="51">
        <v>7</v>
      </c>
      <c r="B9" s="52">
        <f>'User Interface'!$B$34</f>
        <v>0.26228487761506053</v>
      </c>
      <c r="C9" s="53">
        <f>'User Interface'!$B$35</f>
        <v>0.27316694022439475</v>
      </c>
      <c r="D9" s="55">
        <f>'User Interface'!$B$33/A9</f>
        <v>0.25782230210324786</v>
      </c>
      <c r="F9" s="57">
        <v>7</v>
      </c>
      <c r="G9" s="58">
        <f>'User Interface'!$B$40</f>
        <v>5.2054307941386879E-2</v>
      </c>
      <c r="H9" s="58">
        <f>'User Interface'!$B$41</f>
        <v>3.4952930646738711E-2</v>
      </c>
      <c r="I9" s="59">
        <f>'User Interface'!$B$39/F9</f>
        <v>7.1175790789392956E-2</v>
      </c>
      <c r="K9" s="530"/>
      <c r="L9" s="530"/>
      <c r="M9" s="530"/>
      <c r="N9" s="530"/>
      <c r="O9" s="530"/>
      <c r="P9" s="530"/>
    </row>
    <row r="10" spans="1:16" ht="15" customHeight="1">
      <c r="A10" s="51">
        <v>8</v>
      </c>
      <c r="B10" s="52">
        <f>'User Interface'!$B$34</f>
        <v>0.26228487761506053</v>
      </c>
      <c r="C10" s="53">
        <f>'User Interface'!$B$35</f>
        <v>0.27316694022439475</v>
      </c>
      <c r="D10" s="55">
        <f>'User Interface'!$B$33/A10</f>
        <v>0.22559451434034189</v>
      </c>
      <c r="F10" s="57">
        <v>8</v>
      </c>
      <c r="G10" s="58">
        <f>'User Interface'!$B$40</f>
        <v>5.2054307941386879E-2</v>
      </c>
      <c r="H10" s="58">
        <f>'User Interface'!$B$41</f>
        <v>3.4952930646738711E-2</v>
      </c>
      <c r="I10" s="59">
        <f>'User Interface'!$B$39/F10</f>
        <v>6.2278816940718837E-2</v>
      </c>
      <c r="K10" s="530"/>
      <c r="L10" s="530"/>
      <c r="M10" s="530"/>
      <c r="N10" s="530"/>
      <c r="O10" s="530"/>
      <c r="P10" s="530"/>
    </row>
    <row r="11" spans="1:16" ht="15" customHeight="1">
      <c r="A11" s="51">
        <v>9</v>
      </c>
      <c r="B11" s="52">
        <f>'User Interface'!$B$34</f>
        <v>0.26228487761506053</v>
      </c>
      <c r="C11" s="53">
        <f>'User Interface'!$B$35</f>
        <v>0.27316694022439475</v>
      </c>
      <c r="D11" s="55">
        <f>'User Interface'!$B$33/A11</f>
        <v>0.20052845719141502</v>
      </c>
      <c r="F11" s="57">
        <v>9</v>
      </c>
      <c r="G11" s="58">
        <f>'User Interface'!$B$40</f>
        <v>5.2054307941386879E-2</v>
      </c>
      <c r="H11" s="58">
        <f>'User Interface'!$B$41</f>
        <v>3.4952930646738711E-2</v>
      </c>
      <c r="I11" s="59">
        <f>'User Interface'!$B$39/F11</f>
        <v>5.5358948391750075E-2</v>
      </c>
      <c r="K11" s="530"/>
      <c r="L11" s="530"/>
      <c r="M11" s="530"/>
      <c r="N11" s="530"/>
      <c r="O11" s="530"/>
      <c r="P11" s="530"/>
    </row>
    <row r="12" spans="1:16" ht="15" customHeight="1">
      <c r="A12" s="51">
        <v>10</v>
      </c>
      <c r="B12" s="52">
        <f>'User Interface'!$B$34</f>
        <v>0.26228487761506053</v>
      </c>
      <c r="C12" s="53">
        <f>'User Interface'!$B$35</f>
        <v>0.27316694022439475</v>
      </c>
      <c r="D12" s="55">
        <f>'User Interface'!$B$33/A12</f>
        <v>0.18047561147227351</v>
      </c>
      <c r="F12" s="57">
        <v>10</v>
      </c>
      <c r="G12" s="58">
        <f>'User Interface'!$B$40</f>
        <v>5.2054307941386879E-2</v>
      </c>
      <c r="H12" s="58">
        <f>'User Interface'!$B$41</f>
        <v>3.4952930646738711E-2</v>
      </c>
      <c r="I12" s="59">
        <f>'User Interface'!$B$39/F12</f>
        <v>4.9823053552575068E-2</v>
      </c>
      <c r="K12" s="530"/>
      <c r="L12" s="530"/>
      <c r="M12" s="530"/>
      <c r="N12" s="530"/>
      <c r="O12" s="530"/>
      <c r="P12" s="530"/>
    </row>
    <row r="13" spans="1:16" ht="15" customHeight="1">
      <c r="A13" s="51">
        <v>11</v>
      </c>
      <c r="B13" s="52">
        <f>'User Interface'!$B$34</f>
        <v>0.26228487761506053</v>
      </c>
      <c r="C13" s="53">
        <f>'User Interface'!$B$35</f>
        <v>0.27316694022439475</v>
      </c>
      <c r="D13" s="55">
        <f>'User Interface'!$B$33/A13</f>
        <v>0.16406873770206684</v>
      </c>
      <c r="F13" s="57">
        <v>11</v>
      </c>
      <c r="G13" s="58">
        <f>'User Interface'!$B$40</f>
        <v>5.2054307941386879E-2</v>
      </c>
      <c r="H13" s="58">
        <f>'User Interface'!$B$41</f>
        <v>3.4952930646738711E-2</v>
      </c>
      <c r="I13" s="59">
        <f>'User Interface'!$B$39/F13</f>
        <v>4.5293685047795518E-2</v>
      </c>
      <c r="K13" s="530"/>
      <c r="L13" s="530"/>
      <c r="M13" s="530"/>
      <c r="N13" s="530"/>
      <c r="O13" s="530"/>
      <c r="P13" s="530"/>
    </row>
    <row r="14" spans="1:16" ht="15" customHeight="1">
      <c r="A14" s="51">
        <v>12</v>
      </c>
      <c r="B14" s="52">
        <f>'User Interface'!$B$34</f>
        <v>0.26228487761506053</v>
      </c>
      <c r="C14" s="53">
        <f>'User Interface'!$B$35</f>
        <v>0.27316694022439475</v>
      </c>
      <c r="D14" s="55">
        <f>'User Interface'!$B$33/A14</f>
        <v>0.15039634289356127</v>
      </c>
      <c r="F14" s="57">
        <v>12</v>
      </c>
      <c r="G14" s="58">
        <f>'User Interface'!$B$40</f>
        <v>5.2054307941386879E-2</v>
      </c>
      <c r="H14" s="58">
        <f>'User Interface'!$B$41</f>
        <v>3.4952930646738711E-2</v>
      </c>
      <c r="I14" s="59">
        <f>'User Interface'!$B$39/F14</f>
        <v>4.1519211293812558E-2</v>
      </c>
      <c r="K14" s="530"/>
      <c r="L14" s="530"/>
      <c r="M14" s="530"/>
      <c r="N14" s="530"/>
      <c r="O14" s="530"/>
      <c r="P14" s="530"/>
    </row>
    <row r="15" spans="1:16" ht="15" customHeight="1">
      <c r="A15" s="51">
        <v>13</v>
      </c>
      <c r="B15" s="52">
        <f>'User Interface'!$B$34</f>
        <v>0.26228487761506053</v>
      </c>
      <c r="C15" s="53">
        <f>'User Interface'!$B$35</f>
        <v>0.27316694022439475</v>
      </c>
      <c r="D15" s="55">
        <f>'User Interface'!$B$33/A15</f>
        <v>0.13882739344021039</v>
      </c>
      <c r="F15" s="57">
        <v>13</v>
      </c>
      <c r="G15" s="58">
        <f>'User Interface'!$B$40</f>
        <v>5.2054307941386879E-2</v>
      </c>
      <c r="H15" s="58">
        <f>'User Interface'!$B$41</f>
        <v>3.4952930646738711E-2</v>
      </c>
      <c r="I15" s="59">
        <f>'User Interface'!$B$39/F15</f>
        <v>3.832542580967313E-2</v>
      </c>
      <c r="K15" s="530"/>
      <c r="L15" s="530"/>
      <c r="M15" s="530"/>
      <c r="N15" s="530"/>
      <c r="O15" s="530"/>
      <c r="P15" s="530"/>
    </row>
    <row r="16" spans="1:16" ht="15" customHeight="1">
      <c r="A16" s="51">
        <v>14</v>
      </c>
      <c r="B16" s="52">
        <f>'User Interface'!$B$34</f>
        <v>0.26228487761506053</v>
      </c>
      <c r="C16" s="53">
        <f>'User Interface'!$B$35</f>
        <v>0.27316694022439475</v>
      </c>
      <c r="D16" s="55">
        <f>'User Interface'!$B$33/A16</f>
        <v>0.12891115105162393</v>
      </c>
      <c r="F16" s="57">
        <v>14</v>
      </c>
      <c r="G16" s="58">
        <f>'User Interface'!$B$40</f>
        <v>5.2054307941386879E-2</v>
      </c>
      <c r="H16" s="58">
        <f>'User Interface'!$B$41</f>
        <v>3.4952930646738711E-2</v>
      </c>
      <c r="I16" s="59">
        <f>'User Interface'!$B$39/F16</f>
        <v>3.5587895394696478E-2</v>
      </c>
      <c r="K16" s="530"/>
      <c r="L16" s="530"/>
      <c r="M16" s="530"/>
      <c r="N16" s="530"/>
      <c r="O16" s="530"/>
      <c r="P16" s="530"/>
    </row>
    <row r="17" spans="1:16" ht="15" customHeight="1">
      <c r="A17" s="51">
        <v>15</v>
      </c>
      <c r="B17" s="52">
        <f>'User Interface'!$B$34</f>
        <v>0.26228487761506053</v>
      </c>
      <c r="C17" s="53">
        <f>'User Interface'!$B$35</f>
        <v>0.27316694022439475</v>
      </c>
      <c r="D17" s="55">
        <f>'User Interface'!$B$33/A17</f>
        <v>0.120317074314849</v>
      </c>
      <c r="F17" s="57">
        <v>15</v>
      </c>
      <c r="G17" s="58">
        <f>'User Interface'!$B$40</f>
        <v>5.2054307941386879E-2</v>
      </c>
      <c r="H17" s="58">
        <f>'User Interface'!$B$41</f>
        <v>3.4952930646738711E-2</v>
      </c>
      <c r="I17" s="59">
        <f>'User Interface'!$B$39/F17</f>
        <v>3.3215369035050048E-2</v>
      </c>
      <c r="K17" s="530"/>
      <c r="L17" s="530"/>
      <c r="M17" s="530"/>
      <c r="N17" s="530"/>
      <c r="O17" s="530"/>
      <c r="P17" s="530"/>
    </row>
    <row r="18" spans="1:16" ht="15" customHeight="1">
      <c r="A18" s="51">
        <v>16</v>
      </c>
      <c r="B18" s="52">
        <f>'User Interface'!$B$34</f>
        <v>0.26228487761506053</v>
      </c>
      <c r="C18" s="53">
        <f>'User Interface'!$B$35</f>
        <v>0.27316694022439475</v>
      </c>
      <c r="D18" s="55">
        <f>'User Interface'!$B$33/A18</f>
        <v>0.11279725717017094</v>
      </c>
      <c r="F18" s="57">
        <v>16</v>
      </c>
      <c r="G18" s="58">
        <f>'User Interface'!$B$40</f>
        <v>5.2054307941386879E-2</v>
      </c>
      <c r="H18" s="58">
        <f>'User Interface'!$B$41</f>
        <v>3.4952930646738711E-2</v>
      </c>
      <c r="I18" s="59">
        <f>'User Interface'!$B$39/F18</f>
        <v>3.1139408470359418E-2</v>
      </c>
      <c r="K18" s="530"/>
      <c r="L18" s="530"/>
      <c r="M18" s="530"/>
      <c r="N18" s="530"/>
      <c r="O18" s="530"/>
      <c r="P18" s="530"/>
    </row>
    <row r="19" spans="1:16" ht="15" customHeight="1">
      <c r="A19" s="51">
        <v>17</v>
      </c>
      <c r="B19" s="52">
        <f>'User Interface'!$B$34</f>
        <v>0.26228487761506053</v>
      </c>
      <c r="C19" s="53">
        <f>'User Interface'!$B$35</f>
        <v>0.27316694022439475</v>
      </c>
      <c r="D19" s="55">
        <f>'User Interface'!$B$33/A19</f>
        <v>0.10616212439545501</v>
      </c>
      <c r="F19" s="57">
        <v>17</v>
      </c>
      <c r="G19" s="58">
        <f>'User Interface'!$B$40</f>
        <v>5.2054307941386879E-2</v>
      </c>
      <c r="H19" s="58">
        <f>'User Interface'!$B$41</f>
        <v>3.4952930646738711E-2</v>
      </c>
      <c r="I19" s="59">
        <f>'User Interface'!$B$39/F19</f>
        <v>2.9307678560338276E-2</v>
      </c>
      <c r="K19" s="530"/>
      <c r="L19" s="530"/>
      <c r="M19" s="530"/>
      <c r="N19" s="530"/>
      <c r="O19" s="530"/>
      <c r="P19" s="530"/>
    </row>
    <row r="20" spans="1:16" ht="15" customHeight="1">
      <c r="A20" s="51">
        <v>18</v>
      </c>
      <c r="B20" s="52">
        <f>'User Interface'!$B$34</f>
        <v>0.26228487761506053</v>
      </c>
      <c r="C20" s="53">
        <f>'User Interface'!$B$35</f>
        <v>0.27316694022439475</v>
      </c>
      <c r="D20" s="55">
        <f>'User Interface'!$B$33/A20</f>
        <v>0.10026422859570751</v>
      </c>
      <c r="F20" s="57">
        <v>18</v>
      </c>
      <c r="G20" s="58">
        <f>'User Interface'!$B$40</f>
        <v>5.2054307941386879E-2</v>
      </c>
      <c r="H20" s="58">
        <f>'User Interface'!$B$41</f>
        <v>3.4952930646738711E-2</v>
      </c>
      <c r="I20" s="59">
        <f>'User Interface'!$B$39/F20</f>
        <v>2.7679474195875037E-2</v>
      </c>
    </row>
    <row r="21" spans="1:16" ht="15" customHeight="1">
      <c r="A21" s="51">
        <v>19</v>
      </c>
      <c r="B21" s="52">
        <f>'User Interface'!$B$34</f>
        <v>0.26228487761506053</v>
      </c>
      <c r="C21" s="53">
        <f>'User Interface'!$B$35</f>
        <v>0.27316694022439475</v>
      </c>
      <c r="D21" s="55">
        <f>'User Interface'!$B$33/A21</f>
        <v>9.4987163932775537E-2</v>
      </c>
      <c r="F21" s="57">
        <v>19</v>
      </c>
      <c r="G21" s="58">
        <f>'User Interface'!$B$40</f>
        <v>5.2054307941386879E-2</v>
      </c>
      <c r="H21" s="58">
        <f>'User Interface'!$B$41</f>
        <v>3.4952930646738711E-2</v>
      </c>
      <c r="I21" s="59">
        <f>'User Interface'!$B$39/F21</f>
        <v>2.6222659764513195E-2</v>
      </c>
    </row>
    <row r="22" spans="1:16" ht="15" customHeight="1">
      <c r="A22" s="51">
        <v>20</v>
      </c>
      <c r="B22" s="52">
        <f>'User Interface'!$B$34</f>
        <v>0.26228487761506053</v>
      </c>
      <c r="C22" s="53">
        <f>'User Interface'!$B$35</f>
        <v>0.27316694022439475</v>
      </c>
      <c r="D22" s="55">
        <f>'User Interface'!$B$33/A22</f>
        <v>9.0237805736136753E-2</v>
      </c>
      <c r="F22" s="57">
        <v>20</v>
      </c>
      <c r="G22" s="58">
        <f>'User Interface'!$B$40</f>
        <v>5.2054307941386879E-2</v>
      </c>
      <c r="H22" s="58">
        <f>'User Interface'!$B$41</f>
        <v>3.4952930646738711E-2</v>
      </c>
      <c r="I22" s="59">
        <f>'User Interface'!$B$39/F22</f>
        <v>2.4911526776287534E-2</v>
      </c>
    </row>
    <row r="23" spans="1:16" ht="15" customHeight="1">
      <c r="A23" s="51">
        <v>21</v>
      </c>
      <c r="B23" s="52">
        <f>'User Interface'!$B$34</f>
        <v>0.26228487761506053</v>
      </c>
      <c r="C23" s="53">
        <f>'User Interface'!$B$35</f>
        <v>0.27316694022439475</v>
      </c>
      <c r="D23" s="55">
        <f>'User Interface'!$B$33/A23</f>
        <v>8.5940767367749291E-2</v>
      </c>
      <c r="F23" s="57">
        <v>21</v>
      </c>
      <c r="G23" s="58">
        <f>'User Interface'!$B$40</f>
        <v>5.2054307941386879E-2</v>
      </c>
      <c r="H23" s="58">
        <f>'User Interface'!$B$41</f>
        <v>3.4952930646738711E-2</v>
      </c>
      <c r="I23" s="59">
        <f>'User Interface'!$B$39/F23</f>
        <v>2.3725263596464319E-2</v>
      </c>
    </row>
    <row r="24" spans="1:16" ht="15" customHeight="1">
      <c r="A24" s="51">
        <v>22</v>
      </c>
      <c r="B24" s="52">
        <f>'User Interface'!$B$34</f>
        <v>0.26228487761506053</v>
      </c>
      <c r="C24" s="53">
        <f>'User Interface'!$B$35</f>
        <v>0.27316694022439475</v>
      </c>
      <c r="D24" s="55">
        <f>'User Interface'!$B$33/A24</f>
        <v>8.2034368851033421E-2</v>
      </c>
      <c r="F24" s="57">
        <v>22</v>
      </c>
      <c r="G24" s="58">
        <f>'User Interface'!$B$40</f>
        <v>5.2054307941386879E-2</v>
      </c>
      <c r="H24" s="58">
        <f>'User Interface'!$B$41</f>
        <v>3.4952930646738711E-2</v>
      </c>
      <c r="I24" s="59">
        <f>'User Interface'!$B$39/F24</f>
        <v>2.2646842523897759E-2</v>
      </c>
    </row>
    <row r="25" spans="1:16" ht="15" customHeight="1">
      <c r="A25" s="51">
        <v>23</v>
      </c>
      <c r="B25" s="52">
        <f>'User Interface'!$B$34</f>
        <v>0.26228487761506053</v>
      </c>
      <c r="C25" s="53">
        <f>'User Interface'!$B$35</f>
        <v>0.27316694022439475</v>
      </c>
      <c r="D25" s="55">
        <f>'User Interface'!$B$33/A25</f>
        <v>7.8467657161858051E-2</v>
      </c>
      <c r="F25" s="57">
        <v>23</v>
      </c>
      <c r="G25" s="58">
        <f>'User Interface'!$B$40</f>
        <v>5.2054307941386879E-2</v>
      </c>
      <c r="H25" s="58">
        <f>'User Interface'!$B$41</f>
        <v>3.4952930646738711E-2</v>
      </c>
      <c r="I25" s="59">
        <f>'User Interface'!$B$39/F25</f>
        <v>2.166219719677177E-2</v>
      </c>
    </row>
    <row r="26" spans="1:16" ht="15" customHeight="1">
      <c r="A26" s="51">
        <v>24</v>
      </c>
      <c r="B26" s="52">
        <f>'User Interface'!$B$34</f>
        <v>0.26228487761506053</v>
      </c>
      <c r="C26" s="53">
        <f>'User Interface'!$B$35</f>
        <v>0.27316694022439475</v>
      </c>
      <c r="D26" s="55">
        <f>'User Interface'!$B$33/A26</f>
        <v>7.5198171446780634E-2</v>
      </c>
      <c r="F26" s="57">
        <v>24</v>
      </c>
      <c r="G26" s="58">
        <f>'User Interface'!$B$40</f>
        <v>5.2054307941386879E-2</v>
      </c>
      <c r="H26" s="58">
        <f>'User Interface'!$B$41</f>
        <v>3.4952930646738711E-2</v>
      </c>
      <c r="I26" s="59">
        <f>'User Interface'!$B$39/F26</f>
        <v>2.0759605646906279E-2</v>
      </c>
    </row>
    <row r="27" spans="1:16" ht="15" customHeight="1">
      <c r="A27" s="56">
        <v>25</v>
      </c>
      <c r="B27" s="60">
        <f>'User Interface'!$B$34</f>
        <v>0.26228487761506053</v>
      </c>
      <c r="C27" s="61">
        <f>'User Interface'!$B$35</f>
        <v>0.27316694022439475</v>
      </c>
      <c r="D27" s="62">
        <f>'User Interface'!$B$33/A27</f>
        <v>7.2190244588909408E-2</v>
      </c>
      <c r="F27" s="63">
        <v>25</v>
      </c>
      <c r="G27" s="64">
        <f>'User Interface'!$B$40</f>
        <v>5.2054307941386879E-2</v>
      </c>
      <c r="H27" s="64">
        <f>'User Interface'!$B$41</f>
        <v>3.4952930646738711E-2</v>
      </c>
      <c r="I27" s="65">
        <f>'User Interface'!$B$39/F27</f>
        <v>1.9929221421030027E-2</v>
      </c>
    </row>
    <row r="28" spans="1:16" ht="15" customHeight="1">
      <c r="A28" s="45"/>
      <c r="G28" s="1"/>
      <c r="H28" s="1"/>
    </row>
    <row r="29" spans="1:16" ht="12.75">
      <c r="G29" s="1"/>
      <c r="H29" s="1"/>
    </row>
    <row r="30" spans="1:16" ht="12.75">
      <c r="G30" s="1"/>
      <c r="H30" s="1"/>
    </row>
    <row r="31" spans="1:16" ht="12.75">
      <c r="G31" s="1"/>
      <c r="H31" s="1"/>
    </row>
    <row r="32" spans="1:16" ht="12.75">
      <c r="G32" s="1"/>
      <c r="H32" s="1"/>
    </row>
    <row r="33" spans="7:8" ht="12.75">
      <c r="G33" s="1"/>
      <c r="H33" s="1"/>
    </row>
    <row r="34" spans="7:8" ht="12.75">
      <c r="G34" s="1"/>
      <c r="H34" s="1"/>
    </row>
    <row r="35" spans="7:8" ht="12.75">
      <c r="G35" s="1"/>
      <c r="H35" s="1"/>
    </row>
    <row r="36" spans="7:8" ht="12.75">
      <c r="G36" s="1"/>
      <c r="H36" s="1"/>
    </row>
    <row r="37" spans="7:8" ht="12.75">
      <c r="G37" s="1"/>
      <c r="H37" s="1"/>
    </row>
    <row r="38" spans="7:8" ht="12.75">
      <c r="G38" s="1"/>
      <c r="H38" s="1"/>
    </row>
    <row r="39" spans="7:8" ht="12.75">
      <c r="G39" s="1"/>
      <c r="H39" s="1"/>
    </row>
    <row r="40" spans="7:8" ht="12.75">
      <c r="G40" s="1"/>
      <c r="H40" s="1"/>
    </row>
    <row r="41" spans="7:8" ht="12.75">
      <c r="G41" s="1"/>
      <c r="H41" s="1"/>
    </row>
    <row r="42" spans="7:8" ht="12.75">
      <c r="G42" s="1"/>
      <c r="H42" s="1"/>
    </row>
    <row r="43" spans="7:8" ht="12.75">
      <c r="G43" s="1"/>
      <c r="H43" s="1"/>
    </row>
    <row r="44" spans="7:8" ht="12.75">
      <c r="G44" s="1"/>
      <c r="H44" s="1"/>
    </row>
    <row r="45" spans="7:8" ht="12.75">
      <c r="G45" s="1"/>
      <c r="H45" s="1"/>
    </row>
    <row r="46" spans="7:8" ht="12.75">
      <c r="G46" s="1"/>
      <c r="H46" s="1"/>
    </row>
    <row r="47" spans="7:8" ht="12.75">
      <c r="G47" s="1"/>
      <c r="H47" s="1"/>
    </row>
    <row r="48" spans="7:8" ht="12.75">
      <c r="G48" s="1"/>
      <c r="H48" s="1"/>
    </row>
    <row r="49" spans="1:12" ht="12.75">
      <c r="G49" s="1"/>
      <c r="H49" s="1"/>
    </row>
    <row r="50" spans="1:12" ht="15" customHeight="1">
      <c r="G50" s="1"/>
      <c r="H50" s="1"/>
    </row>
    <row r="51" spans="1:12" ht="15.75" customHeight="1">
      <c r="A51" s="421" t="s">
        <v>79</v>
      </c>
      <c r="B51" s="422"/>
      <c r="C51" s="423"/>
      <c r="D51" s="66"/>
      <c r="G51" s="664" t="s">
        <v>351</v>
      </c>
      <c r="H51" s="422"/>
      <c r="I51" s="423"/>
    </row>
    <row r="52" spans="1:12" ht="12.75" customHeight="1">
      <c r="A52" s="67" t="s">
        <v>3</v>
      </c>
      <c r="B52" s="68" t="s">
        <v>4</v>
      </c>
      <c r="C52" s="69" t="s">
        <v>5</v>
      </c>
      <c r="F52" s="3"/>
      <c r="G52" s="67" t="s">
        <v>3</v>
      </c>
      <c r="H52" s="68" t="s">
        <v>4</v>
      </c>
      <c r="I52" s="69" t="s">
        <v>5</v>
      </c>
    </row>
    <row r="53" spans="1:12" ht="13.5" customHeight="1">
      <c r="A53" s="70">
        <f>'User Interface'!$B$15</f>
        <v>1.4945051307883332</v>
      </c>
      <c r="B53" s="71">
        <f>'User Interface'!$D$15</f>
        <v>0.25017776990872248</v>
      </c>
      <c r="C53" s="72">
        <f>'User Interface'!$F$15</f>
        <v>0.26018290259060001</v>
      </c>
      <c r="F53" s="3"/>
      <c r="G53" s="73">
        <f>'User Interface'!$B$20</f>
        <v>0.38840875000000002</v>
      </c>
      <c r="H53" s="74">
        <f>'User Interface'!$D$20</f>
        <v>4.8949011744000001E-2</v>
      </c>
      <c r="I53" s="75">
        <f>'User Interface'!$F$20</f>
        <v>3.1479239999999999E-2</v>
      </c>
    </row>
    <row r="54" spans="1:12" ht="13.5" customHeight="1">
      <c r="F54" s="3"/>
      <c r="G54" s="1"/>
      <c r="H54" s="1"/>
    </row>
    <row r="55" spans="1:12" ht="15.75" customHeight="1">
      <c r="A55" s="421" t="s">
        <v>80</v>
      </c>
      <c r="B55" s="422"/>
      <c r="C55" s="423"/>
      <c r="D55" s="66"/>
      <c r="F55" s="3"/>
      <c r="G55" s="665" t="s">
        <v>352</v>
      </c>
      <c r="H55" s="425"/>
      <c r="I55" s="426"/>
    </row>
    <row r="56" spans="1:12" ht="12.75" customHeight="1">
      <c r="A56" s="67" t="s">
        <v>3</v>
      </c>
      <c r="B56" s="68" t="s">
        <v>4</v>
      </c>
      <c r="C56" s="69" t="s">
        <v>5</v>
      </c>
      <c r="G56" s="67" t="s">
        <v>3</v>
      </c>
      <c r="H56" s="68" t="s">
        <v>4</v>
      </c>
      <c r="I56" s="69" t="s">
        <v>5</v>
      </c>
    </row>
    <row r="57" spans="1:12" ht="13.5" customHeight="1">
      <c r="A57" s="73">
        <f>'User Interface'!$B$16</f>
        <v>0.30473043513139225</v>
      </c>
      <c r="B57" s="76">
        <f>'User Interface'!$D$16</f>
        <v>4.2019972252637476E-3</v>
      </c>
      <c r="C57" s="77">
        <f>'User Interface'!$F$16</f>
        <v>7.2567825096618369E-3</v>
      </c>
      <c r="G57" s="73">
        <f>'User Interface'!$B$21</f>
        <v>8.1994412310958165E-2</v>
      </c>
      <c r="H57" s="74">
        <f>'User Interface'!$D$21</f>
        <v>1.1306395859974425E-3</v>
      </c>
      <c r="I57" s="75">
        <f>'User Interface'!$F$21</f>
        <v>1.9525966183574881E-3</v>
      </c>
    </row>
    <row r="58" spans="1:12" ht="15" customHeight="1">
      <c r="G58" s="1"/>
      <c r="H58" s="1"/>
    </row>
    <row r="59" spans="1:12" ht="15.75" customHeight="1">
      <c r="A59" s="421" t="s">
        <v>81</v>
      </c>
      <c r="B59" s="422"/>
      <c r="C59" s="423"/>
      <c r="D59" s="66"/>
      <c r="G59" s="665" t="s">
        <v>353</v>
      </c>
      <c r="H59" s="425"/>
      <c r="I59" s="426"/>
    </row>
    <row r="60" spans="1:12" ht="12.75" customHeight="1">
      <c r="A60" s="67" t="s">
        <v>3</v>
      </c>
      <c r="B60" s="68" t="s">
        <v>4</v>
      </c>
      <c r="C60" s="69" t="s">
        <v>5</v>
      </c>
      <c r="G60" s="67" t="s">
        <v>3</v>
      </c>
      <c r="H60" s="68" t="s">
        <v>4</v>
      </c>
      <c r="I60" s="69" t="s">
        <v>5</v>
      </c>
    </row>
    <row r="61" spans="1:12" ht="13.5" customHeight="1">
      <c r="A61" s="78">
        <f>'User Interface'!$B$17</f>
        <v>5.5205488030095843E-3</v>
      </c>
      <c r="B61" s="79">
        <f>'User Interface'!$D$17</f>
        <v>7.9051104810742585E-3</v>
      </c>
      <c r="C61" s="75">
        <f>'User Interface'!$F$17</f>
        <v>5.727255124132905E-3</v>
      </c>
      <c r="G61" s="78">
        <f>'User Interface'!$B$22</f>
        <v>2.7827373214792499E-2</v>
      </c>
      <c r="H61" s="76">
        <f>'User Interface'!$D$22</f>
        <v>1.9746566113894395E-3</v>
      </c>
      <c r="I61" s="77">
        <f>'User Interface'!$F$22</f>
        <v>1.5210940283812207E-3</v>
      </c>
    </row>
    <row r="62" spans="1:12" ht="12.75" customHeight="1">
      <c r="G62" s="1"/>
      <c r="H62" s="1"/>
      <c r="L62" s="80"/>
    </row>
    <row r="63" spans="1:12" ht="12.75">
      <c r="G63" s="1"/>
      <c r="H63" s="1"/>
    </row>
    <row r="64" spans="1:12" ht="12.75">
      <c r="G64" s="1"/>
      <c r="H64" s="1"/>
    </row>
    <row r="65" spans="7:8" ht="12.75">
      <c r="G65" s="1"/>
      <c r="H65" s="1"/>
    </row>
    <row r="66" spans="7:8" ht="12.75">
      <c r="G66" s="1"/>
      <c r="H66" s="1"/>
    </row>
    <row r="67" spans="7:8" ht="12.75">
      <c r="G67" s="1"/>
      <c r="H67" s="1"/>
    </row>
    <row r="68" spans="7:8" ht="12.75">
      <c r="G68" s="1"/>
      <c r="H68" s="1"/>
    </row>
    <row r="69" spans="7:8" ht="12.75">
      <c r="G69" s="1"/>
      <c r="H69" s="1"/>
    </row>
    <row r="70" spans="7:8" ht="12.75">
      <c r="G70" s="1"/>
      <c r="H70" s="1"/>
    </row>
    <row r="71" spans="7:8" ht="12.75">
      <c r="G71" s="1"/>
      <c r="H71" s="1"/>
    </row>
    <row r="72" spans="7:8" ht="12.75">
      <c r="G72" s="1"/>
      <c r="H72" s="1"/>
    </row>
    <row r="73" spans="7:8" ht="12.75">
      <c r="G73" s="1"/>
      <c r="H73" s="1"/>
    </row>
    <row r="74" spans="7:8" ht="12.75">
      <c r="G74" s="1"/>
      <c r="H74" s="1"/>
    </row>
    <row r="75" spans="7:8" ht="12.75">
      <c r="G75" s="1"/>
      <c r="H75" s="1"/>
    </row>
    <row r="76" spans="7:8" ht="12.75">
      <c r="G76" s="1"/>
      <c r="H76" s="1"/>
    </row>
    <row r="77" spans="7:8" ht="15" customHeight="1">
      <c r="G77" s="1"/>
      <c r="H77" s="1"/>
    </row>
    <row r="78" spans="7:8" ht="12.75" customHeight="1"/>
    <row r="79" spans="7:8" ht="12.75" customHeight="1"/>
    <row r="80" spans="7:8" ht="12.75" customHeight="1"/>
    <row r="81" spans="2:8" ht="12.75" customHeight="1"/>
    <row r="82" spans="2:8" ht="12.75" customHeight="1"/>
    <row r="83" spans="2:8" ht="13.5" customHeight="1"/>
    <row r="84" spans="2:8" ht="13.5" customHeight="1"/>
    <row r="85" spans="2:8" ht="12.75" customHeight="1">
      <c r="B85" s="80"/>
      <c r="G85" s="1"/>
      <c r="H85" s="1"/>
    </row>
    <row r="86" spans="2:8" ht="12.75">
      <c r="G86" s="1"/>
      <c r="H86" s="1"/>
    </row>
    <row r="87" spans="2:8" ht="12.75">
      <c r="G87" s="1"/>
      <c r="H87" s="1"/>
    </row>
    <row r="88" spans="2:8" ht="12.75">
      <c r="G88" s="1"/>
      <c r="H88" s="1"/>
    </row>
    <row r="89" spans="2:8" ht="12.75">
      <c r="G89" s="1"/>
      <c r="H89" s="1"/>
    </row>
    <row r="90" spans="2:8" ht="15" customHeight="1">
      <c r="G90" s="1"/>
      <c r="H90" s="1"/>
    </row>
    <row r="91" spans="2:8" ht="12.75" customHeight="1">
      <c r="G91" s="1"/>
      <c r="H91" s="1"/>
    </row>
    <row r="92" spans="2:8" ht="12.75" customHeight="1">
      <c r="G92" s="1"/>
      <c r="H92" s="1"/>
    </row>
    <row r="93" spans="2:8" ht="12.75" customHeight="1">
      <c r="G93" s="1"/>
      <c r="H93" s="1"/>
    </row>
    <row r="94" spans="2:8" ht="13.5" customHeight="1">
      <c r="G94" s="1"/>
      <c r="H94" s="1"/>
    </row>
    <row r="95" spans="2:8" ht="12.75">
      <c r="G95" s="1"/>
      <c r="H95" s="1"/>
    </row>
    <row r="96" spans="2:8" ht="12.75">
      <c r="G96" s="1"/>
      <c r="H96" s="1"/>
    </row>
    <row r="97" spans="1:8" ht="12.75">
      <c r="G97" s="1"/>
      <c r="H97" s="1"/>
    </row>
    <row r="98" spans="1:8" ht="12.75">
      <c r="G98" s="1"/>
      <c r="H98" s="1"/>
    </row>
    <row r="99" spans="1:8" ht="13.5" thickBot="1"/>
    <row r="100" spans="1:8" ht="12.75">
      <c r="A100" s="424" t="s">
        <v>82</v>
      </c>
      <c r="B100" s="562"/>
      <c r="G100" s="419" t="s">
        <v>311</v>
      </c>
      <c r="H100" s="420"/>
    </row>
    <row r="101" spans="1:8" ht="12.75">
      <c r="A101" s="43" t="s">
        <v>84</v>
      </c>
      <c r="B101" s="46" t="s">
        <v>85</v>
      </c>
      <c r="G101" s="394" t="s">
        <v>84</v>
      </c>
      <c r="H101" s="392" t="s">
        <v>312</v>
      </c>
    </row>
    <row r="102" spans="1:8" ht="12.75">
      <c r="A102" s="51" t="s">
        <v>87</v>
      </c>
      <c r="B102" s="560">
        <f>Material!D4*Material!B4</f>
        <v>3.1537000000000002</v>
      </c>
      <c r="G102" s="51" t="s">
        <v>87</v>
      </c>
      <c r="H102" s="55">
        <f>Material!F4*Material!B4</f>
        <v>0.22936000000000001</v>
      </c>
    </row>
    <row r="103" spans="1:8" ht="12.75">
      <c r="A103" s="51" t="s">
        <v>89</v>
      </c>
      <c r="B103" s="560">
        <f>Material!D5*Material!B5</f>
        <v>0.52730999999999995</v>
      </c>
      <c r="G103" s="51" t="s">
        <v>89</v>
      </c>
      <c r="H103" s="55">
        <f>Material!B5*Material!F5</f>
        <v>5.7194999999999996E-2</v>
      </c>
    </row>
    <row r="104" spans="1:8" ht="12.75">
      <c r="A104" s="51" t="s">
        <v>91</v>
      </c>
      <c r="B104" s="560">
        <f>Material!D6*Material!B6</f>
        <v>0.51029999999999998</v>
      </c>
      <c r="G104" s="51" t="s">
        <v>91</v>
      </c>
      <c r="H104" s="55">
        <f>Material!B6*Material!F6</f>
        <v>5.5349999999999996E-2</v>
      </c>
    </row>
    <row r="105" spans="1:8" ht="12.75" customHeight="1" thickBot="1">
      <c r="A105" s="56" t="s">
        <v>93</v>
      </c>
      <c r="B105" s="393">
        <f>Material!D7*Material!B7</f>
        <v>4.5499999999999999E-2</v>
      </c>
      <c r="G105" s="56" t="s">
        <v>93</v>
      </c>
      <c r="H105" s="393">
        <f>Material!B7*Material!F7</f>
        <v>1.33E-3</v>
      </c>
    </row>
    <row r="106" spans="1:8" ht="12.75" customHeight="1">
      <c r="C106" s="45"/>
      <c r="D106" s="45"/>
    </row>
    <row r="107" spans="1:8" ht="12.75" customHeight="1"/>
    <row r="108" spans="1:8" ht="12.75"/>
    <row r="109" spans="1:8" ht="12.75"/>
    <row r="110" spans="1:8" ht="12.75"/>
    <row r="111" spans="1:8" ht="13.5" thickBot="1"/>
    <row r="112" spans="1:8" ht="13.5" thickBot="1">
      <c r="A112" s="424" t="s">
        <v>83</v>
      </c>
      <c r="B112" s="423"/>
    </row>
    <row r="113" spans="1:8" ht="12.75">
      <c r="A113" s="43" t="s">
        <v>84</v>
      </c>
      <c r="B113" s="46" t="s">
        <v>86</v>
      </c>
      <c r="G113" s="419" t="s">
        <v>314</v>
      </c>
      <c r="H113" s="420"/>
    </row>
    <row r="114" spans="1:8" ht="12.75">
      <c r="A114" s="51" t="s">
        <v>88</v>
      </c>
      <c r="B114" s="560">
        <f>Material!K4*Material!I4</f>
        <v>0.3358894</v>
      </c>
      <c r="G114" s="43" t="s">
        <v>84</v>
      </c>
      <c r="H114" s="392" t="s">
        <v>312</v>
      </c>
    </row>
    <row r="115" spans="1:8" ht="12.75">
      <c r="A115" s="51" t="s">
        <v>90</v>
      </c>
      <c r="B115" s="560">
        <f>Material!K5*Material!I5</f>
        <v>1.5725850000000003E-2</v>
      </c>
      <c r="G115" s="51" t="s">
        <v>88</v>
      </c>
      <c r="H115" s="661">
        <f>Material!I4*Material!M4</f>
        <v>1.6886100000000001E-2</v>
      </c>
    </row>
    <row r="116" spans="1:8" ht="12.75">
      <c r="A116" s="51" t="s">
        <v>92</v>
      </c>
      <c r="B116" s="560">
        <f>Material!K6*Material!I6</f>
        <v>0.32740999999999998</v>
      </c>
      <c r="G116" s="51" t="s">
        <v>90</v>
      </c>
      <c r="H116" s="661">
        <f>Material!I5*Material!M5</f>
        <v>3.3150000000000003E-4</v>
      </c>
    </row>
    <row r="117" spans="1:8" ht="12.75">
      <c r="A117" s="51" t="s">
        <v>94</v>
      </c>
      <c r="B117" s="560">
        <f>Material!K7*Material!I7</f>
        <v>0.14745239999999998</v>
      </c>
      <c r="G117" s="51" t="s">
        <v>92</v>
      </c>
      <c r="H117" s="661">
        <f>Material!I6*Material!M6</f>
        <v>2.2098E-2</v>
      </c>
    </row>
    <row r="118" spans="1:8" ht="13.5" thickBot="1">
      <c r="A118" s="56" t="s">
        <v>95</v>
      </c>
      <c r="B118" s="393">
        <f>Material!K8*Material!I8</f>
        <v>2.0400000000000001E-3</v>
      </c>
      <c r="G118" s="51" t="s">
        <v>94</v>
      </c>
      <c r="H118" s="661">
        <f>Material!I7*Material!M7</f>
        <v>6.3467999999999997E-3</v>
      </c>
    </row>
    <row r="119" spans="1:8" ht="13.5" thickBot="1">
      <c r="G119" s="56" t="s">
        <v>95</v>
      </c>
      <c r="H119" s="662">
        <f>Material!I8*Material!M8</f>
        <v>5.3550000000000006E-4</v>
      </c>
    </row>
    <row r="120" spans="1:8" ht="12.75">
      <c r="H120" s="561"/>
    </row>
    <row r="121" spans="1:8" ht="12.75"/>
    <row r="122" spans="1:8" ht="12.75"/>
    <row r="123" spans="1:8" ht="12.75">
      <c r="G123" s="1"/>
      <c r="H123" s="1"/>
    </row>
    <row r="124" spans="1:8" ht="13.5" thickBot="1">
      <c r="G124" s="1"/>
      <c r="H124" s="1"/>
    </row>
    <row r="125" spans="1:8" ht="12.75">
      <c r="A125" s="424" t="s">
        <v>96</v>
      </c>
      <c r="B125" s="423"/>
      <c r="G125" s="419" t="s">
        <v>313</v>
      </c>
      <c r="H125" s="420"/>
    </row>
    <row r="126" spans="1:8" ht="12.75">
      <c r="A126" s="43" t="s">
        <v>84</v>
      </c>
      <c r="B126" s="46" t="s">
        <v>97</v>
      </c>
      <c r="G126" s="43" t="s">
        <v>84</v>
      </c>
      <c r="H126" s="392" t="s">
        <v>312</v>
      </c>
    </row>
    <row r="127" spans="1:8" ht="12.75">
      <c r="A127" s="51" t="s">
        <v>98</v>
      </c>
      <c r="B127" s="81">
        <f>Material!R4*Material!P4</f>
        <v>0.75740000000000007</v>
      </c>
      <c r="G127" s="51" t="s">
        <v>98</v>
      </c>
      <c r="H127" s="81">
        <f>Material!P4*Material!T4</f>
        <v>2.52E-2</v>
      </c>
    </row>
    <row r="128" spans="1:8" ht="13.5" thickBot="1">
      <c r="A128" s="56" t="s">
        <v>99</v>
      </c>
      <c r="B128" s="393">
        <f>Material!R5*Material!P5</f>
        <v>0.13525000000000001</v>
      </c>
      <c r="G128" s="56" t="s">
        <v>99</v>
      </c>
      <c r="H128" s="82">
        <f>Material!P5*Material!T5</f>
        <v>4.5000000000000005E-3</v>
      </c>
    </row>
    <row r="129" spans="1:8" ht="12.75">
      <c r="G129" s="1"/>
      <c r="H129" s="1"/>
    </row>
    <row r="130" spans="1:8" ht="12.75">
      <c r="G130" s="1"/>
      <c r="H130" s="1"/>
    </row>
    <row r="131" spans="1:8" ht="12.75">
      <c r="G131" s="1"/>
      <c r="H131" s="1"/>
    </row>
    <row r="132" spans="1:8" ht="12.75">
      <c r="G132" s="1"/>
      <c r="H132" s="1"/>
    </row>
    <row r="133" spans="1:8" ht="12.75">
      <c r="G133" s="1"/>
      <c r="H133" s="1"/>
    </row>
    <row r="134" spans="1:8" ht="12.75">
      <c r="G134" s="1"/>
      <c r="H134" s="1"/>
    </row>
    <row r="135" spans="1:8" ht="12.75">
      <c r="G135" s="1"/>
      <c r="H135" s="1"/>
    </row>
    <row r="136" spans="1:8" ht="12.75">
      <c r="G136" s="1"/>
      <c r="H136" s="1"/>
    </row>
    <row r="137" spans="1:8" s="385" customFormat="1" ht="13.5" thickBot="1">
      <c r="G137" s="391"/>
      <c r="H137" s="391"/>
    </row>
    <row r="138" spans="1:8" ht="13.5" thickBot="1">
      <c r="A138" s="579" t="s">
        <v>109</v>
      </c>
      <c r="B138" s="580" t="s">
        <v>3</v>
      </c>
      <c r="C138" s="580" t="s">
        <v>4</v>
      </c>
      <c r="D138" s="581" t="s">
        <v>5</v>
      </c>
      <c r="G138" s="1"/>
      <c r="H138" s="1"/>
    </row>
    <row r="139" spans="1:8">
      <c r="A139" s="582" t="s">
        <v>334</v>
      </c>
      <c r="B139" s="578">
        <f>'User Interface'!B15</f>
        <v>1.4945051307883332</v>
      </c>
      <c r="C139" s="648">
        <f>'User Interface'!D15</f>
        <v>0.25017776990872248</v>
      </c>
      <c r="D139" s="651">
        <f>'User Interface'!F15</f>
        <v>0.26018290259060001</v>
      </c>
      <c r="G139" s="1"/>
      <c r="H139" s="1"/>
    </row>
    <row r="140" spans="1:8">
      <c r="A140" s="583" t="s">
        <v>335</v>
      </c>
      <c r="B140" s="575">
        <f>'User Interface'!B16</f>
        <v>0.30473043513139225</v>
      </c>
      <c r="C140" s="649">
        <f>'User Interface'!D16</f>
        <v>4.2019972252637476E-3</v>
      </c>
      <c r="D140" s="652">
        <f>'User Interface'!F16</f>
        <v>7.2567825096618369E-3</v>
      </c>
      <c r="G140" s="1"/>
      <c r="H140" s="1"/>
    </row>
    <row r="141" spans="1:8" ht="15.75" thickBot="1">
      <c r="A141" s="584" t="s">
        <v>180</v>
      </c>
      <c r="B141" s="585">
        <f>'User Interface'!B17</f>
        <v>5.5205488030095843E-3</v>
      </c>
      <c r="C141" s="650">
        <f>'User Interface'!D17</f>
        <v>7.9051104810742585E-3</v>
      </c>
      <c r="D141" s="653">
        <f>'User Interface'!F17</f>
        <v>5.727255124132905E-3</v>
      </c>
      <c r="G141" s="1"/>
      <c r="H141" s="1"/>
    </row>
    <row r="142" spans="1:8" s="385" customFormat="1" ht="13.5" thickBot="1">
      <c r="B142" s="561"/>
      <c r="C142"/>
      <c r="D142"/>
      <c r="G142" s="391"/>
      <c r="H142" s="391"/>
    </row>
    <row r="143" spans="1:8" ht="13.5" thickBot="1">
      <c r="A143" s="586" t="s">
        <v>337</v>
      </c>
      <c r="B143" s="580" t="s">
        <v>3</v>
      </c>
      <c r="C143" s="580" t="s">
        <v>4</v>
      </c>
      <c r="D143" s="581" t="s">
        <v>5</v>
      </c>
      <c r="G143" s="1"/>
      <c r="H143" s="1"/>
    </row>
    <row r="144" spans="1:8">
      <c r="A144" s="587" t="s">
        <v>334</v>
      </c>
      <c r="B144" s="648">
        <f>'User Interface'!B20</f>
        <v>0.38840875000000002</v>
      </c>
      <c r="C144" s="654">
        <f>'User Interface'!D20</f>
        <v>4.8949011744000001E-2</v>
      </c>
      <c r="D144" s="655">
        <f>'User Interface'!F20</f>
        <v>3.1479239999999999E-2</v>
      </c>
      <c r="G144" s="1"/>
      <c r="H144" s="1"/>
    </row>
    <row r="145" spans="1:8">
      <c r="A145" s="588" t="s">
        <v>335</v>
      </c>
      <c r="B145" s="656">
        <f>'User Interface'!B21</f>
        <v>8.1994412310958165E-2</v>
      </c>
      <c r="C145" s="657">
        <f>'User Interface'!D21</f>
        <v>1.1306395859974425E-3</v>
      </c>
      <c r="D145" s="658">
        <f>'User Interface'!F21</f>
        <v>1.9525966183574881E-3</v>
      </c>
      <c r="G145" s="1"/>
      <c r="H145" s="1"/>
    </row>
    <row r="146" spans="1:8" ht="15.75" thickBot="1">
      <c r="A146" s="589" t="s">
        <v>180</v>
      </c>
      <c r="B146" s="659">
        <f>'User Interface'!B22</f>
        <v>2.7827373214792499E-2</v>
      </c>
      <c r="C146" s="660">
        <f>'User Interface'!D22</f>
        <v>1.9746566113894395E-3</v>
      </c>
      <c r="D146" s="653">
        <f>'User Interface'!F22</f>
        <v>1.5210940283812207E-3</v>
      </c>
      <c r="G146" s="1"/>
      <c r="H146" s="1"/>
    </row>
    <row r="147" spans="1:8" ht="12.75">
      <c r="G147" s="1"/>
      <c r="H147" s="1"/>
    </row>
    <row r="148" spans="1:8" ht="12.75">
      <c r="G148" s="1"/>
      <c r="H148" s="1"/>
    </row>
    <row r="149" spans="1:8" ht="12.75">
      <c r="G149" s="1"/>
      <c r="H149" s="1"/>
    </row>
    <row r="150" spans="1:8" ht="12.75">
      <c r="G150" s="1"/>
      <c r="H150" s="1"/>
    </row>
    <row r="151" spans="1:8" ht="12.75">
      <c r="G151" s="1"/>
      <c r="H151" s="1"/>
    </row>
    <row r="152" spans="1:8" ht="12.75">
      <c r="G152" s="1"/>
      <c r="H152" s="1"/>
    </row>
    <row r="153" spans="1:8" ht="12.75">
      <c r="G153" s="1"/>
      <c r="H153" s="1"/>
    </row>
    <row r="154" spans="1:8" ht="12.75">
      <c r="G154" s="1"/>
      <c r="H154" s="1"/>
    </row>
    <row r="155" spans="1:8" ht="12.75">
      <c r="G155" s="1"/>
      <c r="H155" s="1"/>
    </row>
    <row r="156" spans="1:8" ht="12.75">
      <c r="G156" s="1"/>
      <c r="H156" s="1"/>
    </row>
    <row r="157" spans="1:8" ht="12.75">
      <c r="G157" s="1"/>
      <c r="H157" s="1"/>
    </row>
    <row r="158" spans="1:8" ht="12.75">
      <c r="G158" s="1"/>
      <c r="H158" s="1"/>
    </row>
    <row r="159" spans="1:8" ht="12.75">
      <c r="G159" s="1"/>
      <c r="H159" s="1"/>
    </row>
    <row r="160" spans="1:8" ht="12.75">
      <c r="G160" s="1"/>
      <c r="H160" s="1"/>
    </row>
    <row r="161" spans="7:8" ht="12.75">
      <c r="G161" s="1"/>
      <c r="H161" s="1"/>
    </row>
    <row r="162" spans="7:8" ht="12.75">
      <c r="G162" s="1"/>
      <c r="H162" s="1"/>
    </row>
    <row r="163" spans="7:8" ht="12.75">
      <c r="G163" s="1"/>
      <c r="H163" s="1"/>
    </row>
    <row r="164" spans="7:8" ht="12.75">
      <c r="G164" s="1"/>
      <c r="H164" s="1"/>
    </row>
    <row r="165" spans="7:8" ht="12.75">
      <c r="G165" s="1"/>
      <c r="H165" s="1"/>
    </row>
    <row r="166" spans="7:8" ht="12.75">
      <c r="G166" s="1"/>
      <c r="H166" s="1"/>
    </row>
    <row r="167" spans="7:8" ht="12.75">
      <c r="G167" s="1"/>
      <c r="H167" s="1"/>
    </row>
    <row r="168" spans="7:8" ht="12.75">
      <c r="G168" s="1"/>
      <c r="H168" s="1"/>
    </row>
    <row r="169" spans="7:8" ht="12.75">
      <c r="G169" s="1"/>
      <c r="H169" s="1"/>
    </row>
    <row r="170" spans="7:8" ht="12.75">
      <c r="G170" s="1"/>
      <c r="H170" s="1"/>
    </row>
    <row r="171" spans="7:8" ht="12.75">
      <c r="G171" s="1"/>
      <c r="H171" s="1"/>
    </row>
    <row r="172" spans="7:8" ht="12.75">
      <c r="G172" s="1"/>
      <c r="H172" s="1"/>
    </row>
    <row r="173" spans="7:8" ht="12.75">
      <c r="G173" s="1"/>
      <c r="H173" s="1"/>
    </row>
    <row r="174" spans="7:8" ht="12.75">
      <c r="G174" s="1"/>
      <c r="H174" s="1"/>
    </row>
    <row r="175" spans="7:8" ht="12.75">
      <c r="G175" s="1"/>
      <c r="H175" s="1"/>
    </row>
    <row r="176" spans="7:8" s="385" customFormat="1" ht="13.5" thickBot="1">
      <c r="G176" s="391"/>
      <c r="H176" s="391"/>
    </row>
    <row r="177" spans="1:8" ht="13.5" thickBot="1">
      <c r="A177" s="590" t="s">
        <v>338</v>
      </c>
      <c r="B177" s="591"/>
      <c r="C177" s="592"/>
      <c r="E177" s="590" t="s">
        <v>339</v>
      </c>
      <c r="F177" s="591"/>
      <c r="G177" s="592"/>
      <c r="H177" s="1"/>
    </row>
    <row r="178" spans="1:8" ht="12.75">
      <c r="A178" s="582"/>
      <c r="B178" s="576" t="s">
        <v>335</v>
      </c>
      <c r="C178" s="593" t="s">
        <v>180</v>
      </c>
      <c r="E178" s="582"/>
      <c r="F178" s="576" t="s">
        <v>336</v>
      </c>
      <c r="G178" s="597" t="s">
        <v>183</v>
      </c>
      <c r="H178" s="1"/>
    </row>
    <row r="179" spans="1:8" ht="12.75">
      <c r="A179" s="583" t="s">
        <v>3</v>
      </c>
      <c r="B179" s="574">
        <f>Transportation!B6+Transportation!D6</f>
        <v>4025</v>
      </c>
      <c r="C179" s="594">
        <f>Disposal!B8+Disposal!D8</f>
        <v>1250</v>
      </c>
      <c r="E179" s="583" t="s">
        <v>3</v>
      </c>
      <c r="F179" s="577">
        <f>Disposal!B21</f>
        <v>12.219999999999999</v>
      </c>
      <c r="G179" s="598">
        <f>Disposal!B25</f>
        <v>17.596799999999998</v>
      </c>
      <c r="H179" s="1"/>
    </row>
    <row r="180" spans="1:8" ht="12.75">
      <c r="A180" s="583" t="s">
        <v>4</v>
      </c>
      <c r="B180" s="663">
        <f>Transportation!H6</f>
        <v>1115</v>
      </c>
      <c r="C180" s="594">
        <f>Disposal!F8</f>
        <v>580</v>
      </c>
      <c r="E180" s="583" t="s">
        <v>4</v>
      </c>
      <c r="F180" s="577">
        <f>Disposal!B31</f>
        <v>42.84</v>
      </c>
      <c r="G180" s="599">
        <f>'User Interface'!D11*Disposal!F5</f>
        <v>0</v>
      </c>
      <c r="H180" s="1"/>
    </row>
    <row r="181" spans="1:8" ht="13.5" thickBot="1">
      <c r="A181" s="584" t="s">
        <v>5</v>
      </c>
      <c r="B181" s="595">
        <f>Transportation!N6</f>
        <v>1115</v>
      </c>
      <c r="C181" s="596">
        <f>Disposal!H8</f>
        <v>580</v>
      </c>
      <c r="E181" s="584" t="s">
        <v>5</v>
      </c>
      <c r="F181" s="600">
        <f>Disposal!B37</f>
        <v>33</v>
      </c>
      <c r="G181" s="601">
        <f>'User Interface'!F11*Disposal!H5</f>
        <v>0</v>
      </c>
      <c r="H181" s="1"/>
    </row>
    <row r="182" spans="1:8" ht="12.75">
      <c r="A182" s="570"/>
      <c r="B182" s="571"/>
      <c r="C182" s="571"/>
      <c r="D182" s="570"/>
      <c r="E182" s="570"/>
      <c r="F182" s="570"/>
      <c r="G182" s="570"/>
      <c r="H182" s="1"/>
    </row>
    <row r="183" spans="1:8" ht="12.75">
      <c r="A183" s="570"/>
      <c r="B183" s="571"/>
      <c r="C183" s="571"/>
      <c r="D183" s="570"/>
      <c r="E183" s="570"/>
      <c r="F183" s="572"/>
      <c r="G183" s="572"/>
      <c r="H183" s="1"/>
    </row>
    <row r="184" spans="1:8" ht="12.75">
      <c r="A184" s="570"/>
      <c r="B184" s="573"/>
      <c r="C184" s="571"/>
      <c r="D184" s="570"/>
      <c r="E184" s="570"/>
      <c r="F184" s="570"/>
      <c r="G184" s="570"/>
      <c r="H184" s="1"/>
    </row>
    <row r="185" spans="1:8" ht="12.75">
      <c r="A185" s="570"/>
      <c r="B185" s="571"/>
      <c r="C185" s="571"/>
      <c r="D185" s="570"/>
      <c r="E185" s="570"/>
      <c r="F185" s="570"/>
      <c r="G185" s="570"/>
      <c r="H185" s="1"/>
    </row>
    <row r="186" spans="1:8" ht="12.75">
      <c r="G186" s="1"/>
      <c r="H186" s="1"/>
    </row>
    <row r="187" spans="1:8" ht="12.75">
      <c r="G187" s="1"/>
      <c r="H187" s="1"/>
    </row>
    <row r="188" spans="1:8" ht="12.75">
      <c r="G188" s="1"/>
      <c r="H188" s="1"/>
    </row>
    <row r="189" spans="1:8" ht="12.75">
      <c r="G189" s="1"/>
      <c r="H189" s="1"/>
    </row>
    <row r="190" spans="1:8" ht="12.75">
      <c r="G190" s="1"/>
      <c r="H190" s="1"/>
    </row>
    <row r="191" spans="1:8" ht="12.75">
      <c r="G191" s="1"/>
      <c r="H191" s="1"/>
    </row>
    <row r="192" spans="1:8" ht="12.75">
      <c r="G192" s="1"/>
      <c r="H192" s="1"/>
    </row>
    <row r="193" spans="7:8" ht="12.75">
      <c r="G193" s="1"/>
      <c r="H193" s="1"/>
    </row>
    <row r="194" spans="7:8" ht="12.75">
      <c r="G194" s="1"/>
      <c r="H194" s="1"/>
    </row>
    <row r="195" spans="7:8" ht="12.75">
      <c r="G195" s="1"/>
      <c r="H195" s="1"/>
    </row>
    <row r="196" spans="7:8" ht="12.75">
      <c r="G196" s="1"/>
      <c r="H196" s="1"/>
    </row>
    <row r="197" spans="7:8" ht="12.75">
      <c r="G197" s="1"/>
      <c r="H197" s="1"/>
    </row>
    <row r="198" spans="7:8" ht="12.75">
      <c r="G198" s="1"/>
      <c r="H198" s="1"/>
    </row>
    <row r="199" spans="7:8" ht="12.75">
      <c r="G199" s="1"/>
      <c r="H199" s="1"/>
    </row>
    <row r="200" spans="7:8" ht="12.75">
      <c r="G200" s="1"/>
      <c r="H200" s="1"/>
    </row>
    <row r="201" spans="7:8" ht="12.75">
      <c r="G201" s="1"/>
      <c r="H201" s="1"/>
    </row>
    <row r="202" spans="7:8" ht="12.75">
      <c r="G202" s="1"/>
      <c r="H202" s="1"/>
    </row>
    <row r="203" spans="7:8" ht="12.75">
      <c r="G203" s="1"/>
      <c r="H203" s="1"/>
    </row>
    <row r="204" spans="7:8" ht="12.75">
      <c r="G204" s="1"/>
      <c r="H204" s="1"/>
    </row>
    <row r="205" spans="7:8" ht="12.75">
      <c r="G205" s="1"/>
      <c r="H205" s="1"/>
    </row>
    <row r="206" spans="7:8" ht="12.75">
      <c r="G206" s="1"/>
      <c r="H206" s="1"/>
    </row>
    <row r="207" spans="7:8" ht="12.75">
      <c r="G207" s="1"/>
      <c r="H207" s="1"/>
    </row>
    <row r="208" spans="7:8" ht="12.75">
      <c r="G208" s="1"/>
      <c r="H208" s="1"/>
    </row>
    <row r="209" spans="7:8" ht="12.75">
      <c r="G209" s="1"/>
      <c r="H209" s="1"/>
    </row>
    <row r="210" spans="7:8" ht="12.75">
      <c r="G210" s="1"/>
      <c r="H210" s="1"/>
    </row>
    <row r="211" spans="7:8" ht="12.75">
      <c r="G211" s="1"/>
      <c r="H211" s="1"/>
    </row>
    <row r="212" spans="7:8" ht="12.75">
      <c r="G212" s="1"/>
      <c r="H212" s="1"/>
    </row>
    <row r="213" spans="7:8" ht="12.75">
      <c r="G213" s="1"/>
      <c r="H213" s="1"/>
    </row>
    <row r="214" spans="7:8" ht="12.75">
      <c r="G214" s="1"/>
      <c r="H214" s="1"/>
    </row>
    <row r="215" spans="7:8" ht="12.75">
      <c r="G215" s="1"/>
      <c r="H215" s="1"/>
    </row>
    <row r="216" spans="7:8" ht="12.75">
      <c r="G216" s="1"/>
      <c r="H216" s="1"/>
    </row>
    <row r="217" spans="7:8" ht="12.75">
      <c r="G217" s="1"/>
      <c r="H217" s="1"/>
    </row>
    <row r="218" spans="7:8" ht="12.75">
      <c r="G218" s="1"/>
      <c r="H218" s="1"/>
    </row>
    <row r="219" spans="7:8" ht="12.75">
      <c r="G219" s="1"/>
      <c r="H219" s="1"/>
    </row>
    <row r="220" spans="7:8" ht="12.75">
      <c r="G220" s="1"/>
      <c r="H220" s="1"/>
    </row>
    <row r="221" spans="7:8" ht="12.75">
      <c r="G221" s="1"/>
      <c r="H221" s="1"/>
    </row>
    <row r="222" spans="7:8" ht="12.75">
      <c r="G222" s="1"/>
      <c r="H222" s="1"/>
    </row>
    <row r="223" spans="7:8" ht="12.75">
      <c r="G223" s="1"/>
      <c r="H223" s="1"/>
    </row>
    <row r="224" spans="7:8" ht="12.75">
      <c r="G224" s="1"/>
      <c r="H224" s="1"/>
    </row>
    <row r="225" spans="7:8" ht="12.75">
      <c r="G225" s="1"/>
      <c r="H225" s="1"/>
    </row>
    <row r="226" spans="7:8" ht="12.75">
      <c r="G226" s="1"/>
      <c r="H226" s="1"/>
    </row>
    <row r="227" spans="7:8" ht="12.75">
      <c r="G227" s="1"/>
      <c r="H227" s="1"/>
    </row>
    <row r="228" spans="7:8" ht="12.75">
      <c r="G228" s="1"/>
      <c r="H228" s="1"/>
    </row>
    <row r="229" spans="7:8" ht="12.75">
      <c r="G229" s="1"/>
      <c r="H229" s="1"/>
    </row>
    <row r="230" spans="7:8" ht="12.75">
      <c r="G230" s="1"/>
      <c r="H230" s="1"/>
    </row>
    <row r="231" spans="7:8" ht="12.75">
      <c r="G231" s="1"/>
      <c r="H231" s="1"/>
    </row>
    <row r="232" spans="7:8" ht="12.75">
      <c r="G232" s="1"/>
      <c r="H232" s="1"/>
    </row>
    <row r="233" spans="7:8" ht="12.75">
      <c r="G233" s="1"/>
      <c r="H233" s="1"/>
    </row>
    <row r="234" spans="7:8" ht="12.75">
      <c r="G234" s="1"/>
      <c r="H234" s="1"/>
    </row>
    <row r="235" spans="7:8" ht="12.75">
      <c r="G235" s="1"/>
      <c r="H235" s="1"/>
    </row>
    <row r="236" spans="7:8" ht="12.75">
      <c r="G236" s="1"/>
      <c r="H236" s="1"/>
    </row>
    <row r="237" spans="7:8" ht="12.75">
      <c r="G237" s="1"/>
      <c r="H237" s="1"/>
    </row>
    <row r="238" spans="7:8" ht="12.75">
      <c r="G238" s="1"/>
      <c r="H238" s="1"/>
    </row>
    <row r="239" spans="7:8" ht="12.75">
      <c r="G239" s="1"/>
      <c r="H239" s="1"/>
    </row>
    <row r="240" spans="7:8" ht="12.75">
      <c r="G240" s="1"/>
      <c r="H240" s="1"/>
    </row>
    <row r="241" spans="7:8" ht="12.75">
      <c r="G241" s="1"/>
      <c r="H241" s="1"/>
    </row>
    <row r="242" spans="7:8" ht="12.75">
      <c r="G242" s="1"/>
      <c r="H242" s="1"/>
    </row>
    <row r="243" spans="7:8" ht="12.75">
      <c r="G243" s="1"/>
      <c r="H243" s="1"/>
    </row>
    <row r="244" spans="7:8" ht="12.75">
      <c r="G244" s="1"/>
      <c r="H244" s="1"/>
    </row>
    <row r="245" spans="7:8" ht="12.75">
      <c r="G245" s="1"/>
      <c r="H245" s="1"/>
    </row>
    <row r="246" spans="7:8" ht="12.75">
      <c r="G246" s="1"/>
      <c r="H246" s="1"/>
    </row>
    <row r="247" spans="7:8" ht="12.75">
      <c r="G247" s="1"/>
      <c r="H247" s="1"/>
    </row>
    <row r="248" spans="7:8" ht="12.75">
      <c r="G248" s="1"/>
      <c r="H248" s="1"/>
    </row>
    <row r="249" spans="7:8" ht="12.75">
      <c r="G249" s="1"/>
      <c r="H249" s="1"/>
    </row>
    <row r="250" spans="7:8" ht="12.75">
      <c r="G250" s="1"/>
      <c r="H250" s="1"/>
    </row>
    <row r="251" spans="7:8" ht="12.75">
      <c r="G251" s="1"/>
      <c r="H251" s="1"/>
    </row>
    <row r="252" spans="7:8" ht="12.75">
      <c r="G252" s="1"/>
      <c r="H252" s="1"/>
    </row>
    <row r="253" spans="7:8" ht="12.75">
      <c r="G253" s="1"/>
      <c r="H253" s="1"/>
    </row>
    <row r="254" spans="7:8" ht="12.75">
      <c r="G254" s="1"/>
      <c r="H254" s="1"/>
    </row>
    <row r="255" spans="7:8" ht="12.75">
      <c r="G255" s="1"/>
      <c r="H255" s="1"/>
    </row>
    <row r="256" spans="7:8" ht="12.75">
      <c r="G256" s="1"/>
      <c r="H256" s="1"/>
    </row>
    <row r="257" spans="7:8" ht="12.75">
      <c r="G257" s="1"/>
      <c r="H257" s="1"/>
    </row>
    <row r="258" spans="7:8" ht="12.75">
      <c r="G258" s="1"/>
      <c r="H258" s="1"/>
    </row>
    <row r="259" spans="7:8" ht="12.75">
      <c r="G259" s="1"/>
      <c r="H259" s="1"/>
    </row>
    <row r="260" spans="7:8" ht="12.75">
      <c r="G260" s="1"/>
      <c r="H260" s="1"/>
    </row>
    <row r="261" spans="7:8" ht="12.75">
      <c r="G261" s="1"/>
      <c r="H261" s="1"/>
    </row>
    <row r="262" spans="7:8" ht="12.75">
      <c r="G262" s="1"/>
      <c r="H262" s="1"/>
    </row>
    <row r="263" spans="7:8" ht="12.75">
      <c r="G263" s="1"/>
      <c r="H263" s="1"/>
    </row>
    <row r="264" spans="7:8" ht="12.75">
      <c r="G264" s="1"/>
      <c r="H264" s="1"/>
    </row>
    <row r="265" spans="7:8" ht="12.75">
      <c r="G265" s="1"/>
      <c r="H265" s="1"/>
    </row>
    <row r="266" spans="7:8" ht="12.75">
      <c r="G266" s="1"/>
      <c r="H266" s="1"/>
    </row>
    <row r="267" spans="7:8" ht="12.75">
      <c r="G267" s="1"/>
      <c r="H267" s="1"/>
    </row>
    <row r="268" spans="7:8" ht="12.75">
      <c r="G268" s="1"/>
      <c r="H268" s="1"/>
    </row>
    <row r="269" spans="7:8" ht="12.75">
      <c r="G269" s="1"/>
      <c r="H269" s="1"/>
    </row>
    <row r="270" spans="7:8" ht="12.75">
      <c r="G270" s="1"/>
      <c r="H270" s="1"/>
    </row>
    <row r="271" spans="7:8" ht="12.75">
      <c r="G271" s="1"/>
      <c r="H271" s="1"/>
    </row>
    <row r="272" spans="7:8" ht="12.75">
      <c r="G272" s="1"/>
      <c r="H272" s="1"/>
    </row>
    <row r="273" spans="7:8" ht="12.75">
      <c r="G273" s="1"/>
      <c r="H273" s="1"/>
    </row>
    <row r="274" spans="7:8" ht="12.75">
      <c r="G274" s="1"/>
      <c r="H274" s="1"/>
    </row>
    <row r="275" spans="7:8" ht="12.75">
      <c r="G275" s="1"/>
      <c r="H275" s="1"/>
    </row>
    <row r="276" spans="7:8" ht="12.75">
      <c r="G276" s="1"/>
      <c r="H276" s="1"/>
    </row>
    <row r="277" spans="7:8" ht="12.75">
      <c r="G277" s="1"/>
      <c r="H277" s="1"/>
    </row>
    <row r="278" spans="7:8" ht="12.75">
      <c r="G278" s="1"/>
      <c r="H278" s="1"/>
    </row>
    <row r="279" spans="7:8" ht="12.75">
      <c r="G279" s="1"/>
      <c r="H279" s="1"/>
    </row>
    <row r="280" spans="7:8" ht="12.75">
      <c r="G280" s="1"/>
      <c r="H280" s="1"/>
    </row>
    <row r="281" spans="7:8" ht="12.75">
      <c r="G281" s="1"/>
      <c r="H281" s="1"/>
    </row>
    <row r="282" spans="7:8" ht="12.75">
      <c r="G282" s="1"/>
      <c r="H282" s="1"/>
    </row>
    <row r="283" spans="7:8" ht="12.75">
      <c r="G283" s="1"/>
      <c r="H283" s="1"/>
    </row>
    <row r="284" spans="7:8" ht="12.75">
      <c r="G284" s="1"/>
      <c r="H284" s="1"/>
    </row>
    <row r="285" spans="7:8" ht="12.75">
      <c r="G285" s="1"/>
      <c r="H285" s="1"/>
    </row>
    <row r="286" spans="7:8" ht="12.75">
      <c r="G286" s="1"/>
      <c r="H286" s="1"/>
    </row>
    <row r="287" spans="7:8" ht="12.75">
      <c r="G287" s="1"/>
      <c r="H287" s="1"/>
    </row>
    <row r="288" spans="7:8" ht="12.75">
      <c r="G288" s="1"/>
      <c r="H288" s="1"/>
    </row>
    <row r="289" spans="7:8" ht="12.75">
      <c r="G289" s="1"/>
      <c r="H289" s="1"/>
    </row>
    <row r="290" spans="7:8" ht="12.75">
      <c r="G290" s="1"/>
      <c r="H290" s="1"/>
    </row>
    <row r="291" spans="7:8" ht="12.75">
      <c r="G291" s="1"/>
      <c r="H291" s="1"/>
    </row>
    <row r="292" spans="7:8" ht="12.75">
      <c r="G292" s="1"/>
      <c r="H292" s="1"/>
    </row>
    <row r="293" spans="7:8" ht="12.75">
      <c r="G293" s="1"/>
      <c r="H293" s="1"/>
    </row>
    <row r="294" spans="7:8" ht="12.75">
      <c r="G294" s="1"/>
      <c r="H294" s="1"/>
    </row>
    <row r="295" spans="7:8" ht="12.75">
      <c r="G295" s="1"/>
      <c r="H295" s="1"/>
    </row>
    <row r="296" spans="7:8" ht="12.75">
      <c r="G296" s="1"/>
      <c r="H296" s="1"/>
    </row>
    <row r="297" spans="7:8" ht="12.75">
      <c r="G297" s="1"/>
      <c r="H297" s="1"/>
    </row>
    <row r="298" spans="7:8" ht="12.75">
      <c r="G298" s="1"/>
      <c r="H298" s="1"/>
    </row>
    <row r="299" spans="7:8" ht="12.75">
      <c r="G299" s="1"/>
      <c r="H299" s="1"/>
    </row>
    <row r="300" spans="7:8" ht="12.75">
      <c r="G300" s="1"/>
      <c r="H300" s="1"/>
    </row>
    <row r="301" spans="7:8" ht="12.75">
      <c r="G301" s="1"/>
      <c r="H301" s="1"/>
    </row>
    <row r="302" spans="7:8" ht="12.75">
      <c r="G302" s="1"/>
      <c r="H302" s="1"/>
    </row>
    <row r="303" spans="7:8" ht="12.75">
      <c r="G303" s="1"/>
      <c r="H303" s="1"/>
    </row>
    <row r="304" spans="7:8" ht="12.75">
      <c r="G304" s="1"/>
      <c r="H304" s="1"/>
    </row>
    <row r="305" spans="7:8" ht="12.75">
      <c r="G305" s="1"/>
      <c r="H305" s="1"/>
    </row>
    <row r="306" spans="7:8" ht="12.75">
      <c r="G306" s="1"/>
      <c r="H306" s="1"/>
    </row>
    <row r="307" spans="7:8" ht="12.75">
      <c r="G307" s="1"/>
      <c r="H307" s="1"/>
    </row>
    <row r="308" spans="7:8" ht="12.75">
      <c r="G308" s="1"/>
      <c r="H308" s="1"/>
    </row>
    <row r="309" spans="7:8" ht="12.75">
      <c r="G309" s="1"/>
      <c r="H309" s="1"/>
    </row>
    <row r="310" spans="7:8" ht="12.75">
      <c r="G310" s="1"/>
      <c r="H310" s="1"/>
    </row>
    <row r="311" spans="7:8" ht="12.75">
      <c r="G311" s="1"/>
      <c r="H311" s="1"/>
    </row>
    <row r="312" spans="7:8" ht="12.75">
      <c r="G312" s="1"/>
      <c r="H312" s="1"/>
    </row>
    <row r="313" spans="7:8" ht="12.75">
      <c r="G313" s="1"/>
      <c r="H313" s="1"/>
    </row>
    <row r="314" spans="7:8" ht="12.75">
      <c r="G314" s="1"/>
      <c r="H314" s="1"/>
    </row>
    <row r="315" spans="7:8" ht="12.75">
      <c r="G315" s="1"/>
      <c r="H315" s="1"/>
    </row>
    <row r="316" spans="7:8" ht="12.75">
      <c r="G316" s="1"/>
      <c r="H316" s="1"/>
    </row>
    <row r="317" spans="7:8" ht="12.75">
      <c r="G317" s="1"/>
      <c r="H317" s="1"/>
    </row>
    <row r="318" spans="7:8" ht="12.75">
      <c r="G318" s="1"/>
      <c r="H318" s="1"/>
    </row>
    <row r="319" spans="7:8" ht="12.75">
      <c r="G319" s="1"/>
      <c r="H319" s="1"/>
    </row>
    <row r="320" spans="7:8" ht="12.75">
      <c r="G320" s="1"/>
      <c r="H320" s="1"/>
    </row>
    <row r="321" spans="7:8" ht="12.75">
      <c r="G321" s="1"/>
      <c r="H321" s="1"/>
    </row>
    <row r="322" spans="7:8" ht="12.75">
      <c r="G322" s="1"/>
      <c r="H322" s="1"/>
    </row>
    <row r="323" spans="7:8" ht="12.75">
      <c r="G323" s="1"/>
      <c r="H323" s="1"/>
    </row>
    <row r="324" spans="7:8" ht="12.75">
      <c r="G324" s="1"/>
      <c r="H324" s="1"/>
    </row>
    <row r="325" spans="7:8" ht="12.75">
      <c r="G325" s="1"/>
      <c r="H325" s="1"/>
    </row>
    <row r="326" spans="7:8" ht="12.75">
      <c r="G326" s="1"/>
      <c r="H326" s="1"/>
    </row>
    <row r="327" spans="7:8" ht="12.75">
      <c r="G327" s="1"/>
      <c r="H327" s="1"/>
    </row>
    <row r="328" spans="7:8" ht="12.75">
      <c r="G328" s="1"/>
      <c r="H328" s="1"/>
    </row>
    <row r="329" spans="7:8" ht="12.75">
      <c r="G329" s="1"/>
      <c r="H329" s="1"/>
    </row>
    <row r="330" spans="7:8" ht="12.75">
      <c r="G330" s="1"/>
      <c r="H330" s="1"/>
    </row>
    <row r="331" spans="7:8" ht="12.75">
      <c r="G331" s="1"/>
      <c r="H331" s="1"/>
    </row>
    <row r="332" spans="7:8" ht="12.75">
      <c r="G332" s="1"/>
      <c r="H332" s="1"/>
    </row>
    <row r="333" spans="7:8" ht="12.75">
      <c r="G333" s="1"/>
      <c r="H333" s="1"/>
    </row>
    <row r="334" spans="7:8" ht="12.75">
      <c r="G334" s="1"/>
      <c r="H334" s="1"/>
    </row>
    <row r="335" spans="7:8" ht="12.75">
      <c r="G335" s="1"/>
      <c r="H335" s="1"/>
    </row>
    <row r="336" spans="7:8" ht="12.75">
      <c r="G336" s="1"/>
      <c r="H336" s="1"/>
    </row>
    <row r="337" spans="7:8" ht="12.75">
      <c r="G337" s="1"/>
      <c r="H337" s="1"/>
    </row>
    <row r="338" spans="7:8" ht="12.75">
      <c r="G338" s="1"/>
      <c r="H338" s="1"/>
    </row>
    <row r="339" spans="7:8" ht="12.75">
      <c r="G339" s="1"/>
      <c r="H339" s="1"/>
    </row>
    <row r="340" spans="7:8" ht="12.75">
      <c r="G340" s="1"/>
      <c r="H340" s="1"/>
    </row>
    <row r="341" spans="7:8" ht="12.75">
      <c r="G341" s="1"/>
      <c r="H341" s="1"/>
    </row>
    <row r="342" spans="7:8" ht="12.75">
      <c r="G342" s="1"/>
      <c r="H342" s="1"/>
    </row>
    <row r="343" spans="7:8" ht="12.75">
      <c r="G343" s="1"/>
      <c r="H343" s="1"/>
    </row>
    <row r="344" spans="7:8" ht="12.75">
      <c r="G344" s="1"/>
      <c r="H344" s="1"/>
    </row>
    <row r="345" spans="7:8" ht="12.75">
      <c r="G345" s="1"/>
      <c r="H345" s="1"/>
    </row>
    <row r="346" spans="7:8" ht="12.75">
      <c r="G346" s="1"/>
      <c r="H346" s="1"/>
    </row>
    <row r="347" spans="7:8" ht="12.75">
      <c r="G347" s="1"/>
      <c r="H347" s="1"/>
    </row>
    <row r="348" spans="7:8" ht="12.75">
      <c r="G348" s="1"/>
      <c r="H348" s="1"/>
    </row>
    <row r="349" spans="7:8" ht="12.75">
      <c r="G349" s="1"/>
      <c r="H349" s="1"/>
    </row>
    <row r="350" spans="7:8" ht="12.75">
      <c r="G350" s="1"/>
      <c r="H350" s="1"/>
    </row>
    <row r="351" spans="7:8" ht="12.75">
      <c r="G351" s="1"/>
      <c r="H351" s="1"/>
    </row>
    <row r="352" spans="7:8" ht="12.75">
      <c r="G352" s="1"/>
      <c r="H352" s="1"/>
    </row>
    <row r="353" spans="7:8" ht="12.75">
      <c r="G353" s="1"/>
      <c r="H353" s="1"/>
    </row>
    <row r="354" spans="7:8" ht="12.75">
      <c r="G354" s="1"/>
      <c r="H354" s="1"/>
    </row>
    <row r="355" spans="7:8" ht="12.75">
      <c r="G355" s="1"/>
      <c r="H355" s="1"/>
    </row>
    <row r="356" spans="7:8" ht="12.75">
      <c r="G356" s="1"/>
      <c r="H356" s="1"/>
    </row>
    <row r="357" spans="7:8" ht="12.75">
      <c r="G357" s="1"/>
      <c r="H357" s="1"/>
    </row>
    <row r="358" spans="7:8" ht="12.75">
      <c r="G358" s="1"/>
      <c r="H358" s="1"/>
    </row>
    <row r="359" spans="7:8" ht="12.75">
      <c r="G359" s="1"/>
      <c r="H359" s="1"/>
    </row>
    <row r="360" spans="7:8" ht="12.75">
      <c r="G360" s="1"/>
      <c r="H360" s="1"/>
    </row>
    <row r="361" spans="7:8" ht="12.75">
      <c r="G361" s="1"/>
      <c r="H361" s="1"/>
    </row>
    <row r="362" spans="7:8" ht="12.75">
      <c r="G362" s="1"/>
      <c r="H362" s="1"/>
    </row>
    <row r="363" spans="7:8" ht="12.75">
      <c r="G363" s="1"/>
      <c r="H363" s="1"/>
    </row>
    <row r="364" spans="7:8" ht="12.75">
      <c r="G364" s="1"/>
      <c r="H364" s="1"/>
    </row>
    <row r="365" spans="7:8" ht="12.75">
      <c r="G365" s="1"/>
      <c r="H365" s="1"/>
    </row>
    <row r="366" spans="7:8" ht="12.75">
      <c r="G366" s="1"/>
      <c r="H366" s="1"/>
    </row>
    <row r="367" spans="7:8" ht="12.75">
      <c r="G367" s="1"/>
      <c r="H367" s="1"/>
    </row>
    <row r="368" spans="7:8" ht="12.75">
      <c r="G368" s="1"/>
      <c r="H368" s="1"/>
    </row>
    <row r="369" spans="7:8" ht="12.75">
      <c r="G369" s="1"/>
      <c r="H369" s="1"/>
    </row>
    <row r="370" spans="7:8" ht="12.75">
      <c r="G370" s="1"/>
      <c r="H370" s="1"/>
    </row>
    <row r="371" spans="7:8" ht="12.75">
      <c r="G371" s="1"/>
      <c r="H371" s="1"/>
    </row>
    <row r="372" spans="7:8" ht="12.75">
      <c r="G372" s="1"/>
      <c r="H372" s="1"/>
    </row>
    <row r="373" spans="7:8" ht="12.75">
      <c r="G373" s="1"/>
      <c r="H373" s="1"/>
    </row>
    <row r="374" spans="7:8" ht="12.75">
      <c r="G374" s="1"/>
      <c r="H374" s="1"/>
    </row>
    <row r="375" spans="7:8" ht="12.75">
      <c r="G375" s="1"/>
      <c r="H375" s="1"/>
    </row>
    <row r="376" spans="7:8" ht="12.75">
      <c r="G376" s="1"/>
      <c r="H376" s="1"/>
    </row>
    <row r="377" spans="7:8" ht="12.75">
      <c r="G377" s="1"/>
      <c r="H377" s="1"/>
    </row>
    <row r="378" spans="7:8" ht="12.75">
      <c r="G378" s="1"/>
      <c r="H378" s="1"/>
    </row>
    <row r="379" spans="7:8" ht="12.75">
      <c r="G379" s="1"/>
      <c r="H379" s="1"/>
    </row>
    <row r="380" spans="7:8" ht="12.75">
      <c r="G380" s="1"/>
      <c r="H380" s="1"/>
    </row>
    <row r="381" spans="7:8" ht="12.75">
      <c r="G381" s="1"/>
      <c r="H381" s="1"/>
    </row>
    <row r="382" spans="7:8" ht="12.75">
      <c r="G382" s="1"/>
      <c r="H382" s="1"/>
    </row>
    <row r="383" spans="7:8" ht="12.75">
      <c r="G383" s="1"/>
      <c r="H383" s="1"/>
    </row>
    <row r="384" spans="7:8" ht="12.75">
      <c r="G384" s="1"/>
      <c r="H384" s="1"/>
    </row>
    <row r="385" spans="7:8" ht="12.75">
      <c r="G385" s="1"/>
      <c r="H385" s="1"/>
    </row>
    <row r="386" spans="7:8" ht="12.75">
      <c r="G386" s="1"/>
      <c r="H386" s="1"/>
    </row>
    <row r="387" spans="7:8" ht="12.75">
      <c r="G387" s="1"/>
      <c r="H387" s="1"/>
    </row>
    <row r="388" spans="7:8" ht="12.75">
      <c r="G388" s="1"/>
      <c r="H388" s="1"/>
    </row>
    <row r="389" spans="7:8" ht="12.75">
      <c r="G389" s="1"/>
      <c r="H389" s="1"/>
    </row>
    <row r="390" spans="7:8" ht="12.75">
      <c r="G390" s="1"/>
      <c r="H390" s="1"/>
    </row>
    <row r="391" spans="7:8" ht="12.75">
      <c r="G391" s="1"/>
      <c r="H391" s="1"/>
    </row>
    <row r="392" spans="7:8" ht="12.75">
      <c r="G392" s="1"/>
      <c r="H392" s="1"/>
    </row>
    <row r="393" spans="7:8" ht="12.75">
      <c r="G393" s="1"/>
      <c r="H393" s="1"/>
    </row>
    <row r="394" spans="7:8" ht="12.75">
      <c r="G394" s="1"/>
      <c r="H394" s="1"/>
    </row>
    <row r="395" spans="7:8" ht="12.75">
      <c r="G395" s="1"/>
      <c r="H395" s="1"/>
    </row>
    <row r="396" spans="7:8" ht="12.75">
      <c r="G396" s="1"/>
      <c r="H396" s="1"/>
    </row>
    <row r="397" spans="7:8" ht="12.75">
      <c r="G397" s="1"/>
      <c r="H397" s="1"/>
    </row>
    <row r="398" spans="7:8" ht="12.75">
      <c r="G398" s="1"/>
      <c r="H398" s="1"/>
    </row>
    <row r="399" spans="7:8" ht="12.75">
      <c r="G399" s="1"/>
      <c r="H399" s="1"/>
    </row>
    <row r="400" spans="7:8" ht="12.75">
      <c r="G400" s="1"/>
      <c r="H400" s="1"/>
    </row>
    <row r="401" spans="7:8" ht="12.75">
      <c r="G401" s="1"/>
      <c r="H401" s="1"/>
    </row>
    <row r="402" spans="7:8" ht="12.75">
      <c r="G402" s="1"/>
      <c r="H402" s="1"/>
    </row>
    <row r="403" spans="7:8" ht="12.75">
      <c r="G403" s="1"/>
      <c r="H403" s="1"/>
    </row>
    <row r="404" spans="7:8" ht="12.75">
      <c r="G404" s="1"/>
      <c r="H404" s="1"/>
    </row>
    <row r="405" spans="7:8" ht="12.75">
      <c r="G405" s="1"/>
      <c r="H405" s="1"/>
    </row>
    <row r="406" spans="7:8" ht="12.75">
      <c r="G406" s="1"/>
      <c r="H406" s="1"/>
    </row>
    <row r="407" spans="7:8" ht="12.75">
      <c r="G407" s="1"/>
      <c r="H407" s="1"/>
    </row>
    <row r="408" spans="7:8" ht="12.75">
      <c r="G408" s="1"/>
      <c r="H408" s="1"/>
    </row>
    <row r="409" spans="7:8" ht="12.75">
      <c r="G409" s="1"/>
      <c r="H409" s="1"/>
    </row>
    <row r="410" spans="7:8" ht="12.75">
      <c r="G410" s="1"/>
      <c r="H410" s="1"/>
    </row>
    <row r="411" spans="7:8" ht="12.75">
      <c r="G411" s="1"/>
      <c r="H411" s="1"/>
    </row>
    <row r="412" spans="7:8" ht="12.75">
      <c r="G412" s="1"/>
      <c r="H412" s="1"/>
    </row>
    <row r="413" spans="7:8" ht="12.75">
      <c r="G413" s="1"/>
      <c r="H413" s="1"/>
    </row>
    <row r="414" spans="7:8" ht="12.75">
      <c r="G414" s="1"/>
      <c r="H414" s="1"/>
    </row>
    <row r="415" spans="7:8" ht="12.75">
      <c r="G415" s="1"/>
      <c r="H415" s="1"/>
    </row>
    <row r="416" spans="7:8" ht="12.75">
      <c r="G416" s="1"/>
      <c r="H416" s="1"/>
    </row>
    <row r="417" spans="7:8" ht="12.75">
      <c r="G417" s="1"/>
      <c r="H417" s="1"/>
    </row>
    <row r="418" spans="7:8" ht="12.75">
      <c r="G418" s="1"/>
      <c r="H418" s="1"/>
    </row>
    <row r="419" spans="7:8" ht="12.75">
      <c r="G419" s="1"/>
      <c r="H419" s="1"/>
    </row>
    <row r="420" spans="7:8" ht="12.75">
      <c r="G420" s="1"/>
      <c r="H420" s="1"/>
    </row>
    <row r="421" spans="7:8" ht="12.75">
      <c r="G421" s="1"/>
      <c r="H421" s="1"/>
    </row>
    <row r="422" spans="7:8" ht="12.75">
      <c r="G422" s="1"/>
      <c r="H422" s="1"/>
    </row>
    <row r="423" spans="7:8" ht="12.75">
      <c r="G423" s="1"/>
      <c r="H423" s="1"/>
    </row>
    <row r="424" spans="7:8" ht="12.75">
      <c r="G424" s="1"/>
      <c r="H424" s="1"/>
    </row>
    <row r="425" spans="7:8" ht="12.75">
      <c r="G425" s="1"/>
      <c r="H425" s="1"/>
    </row>
    <row r="426" spans="7:8" ht="12.75">
      <c r="G426" s="1"/>
      <c r="H426" s="1"/>
    </row>
    <row r="427" spans="7:8" ht="12.75">
      <c r="G427" s="1"/>
      <c r="H427" s="1"/>
    </row>
    <row r="428" spans="7:8" ht="12.75">
      <c r="G428" s="1"/>
      <c r="H428" s="1"/>
    </row>
    <row r="429" spans="7:8" ht="12.75">
      <c r="G429" s="1"/>
      <c r="H429" s="1"/>
    </row>
    <row r="430" spans="7:8" ht="12.75">
      <c r="G430" s="1"/>
      <c r="H430" s="1"/>
    </row>
    <row r="431" spans="7:8" ht="12.75">
      <c r="G431" s="1"/>
      <c r="H431" s="1"/>
    </row>
    <row r="432" spans="7:8" ht="12.75">
      <c r="G432" s="1"/>
      <c r="H432" s="1"/>
    </row>
    <row r="433" spans="7:8" ht="12.75">
      <c r="G433" s="1"/>
      <c r="H433" s="1"/>
    </row>
    <row r="434" spans="7:8" ht="12.75">
      <c r="G434" s="1"/>
      <c r="H434" s="1"/>
    </row>
    <row r="435" spans="7:8" ht="12.75">
      <c r="G435" s="1"/>
      <c r="H435" s="1"/>
    </row>
    <row r="436" spans="7:8" ht="12.75">
      <c r="G436" s="1"/>
      <c r="H436" s="1"/>
    </row>
    <row r="437" spans="7:8" ht="12.75">
      <c r="G437" s="1"/>
      <c r="H437" s="1"/>
    </row>
    <row r="438" spans="7:8" ht="12.75">
      <c r="G438" s="1"/>
      <c r="H438" s="1"/>
    </row>
    <row r="439" spans="7:8" ht="12.75">
      <c r="G439" s="1"/>
      <c r="H439" s="1"/>
    </row>
    <row r="440" spans="7:8" ht="12.75">
      <c r="G440" s="1"/>
      <c r="H440" s="1"/>
    </row>
    <row r="441" spans="7:8" ht="12.75">
      <c r="G441" s="1"/>
      <c r="H441" s="1"/>
    </row>
    <row r="442" spans="7:8" ht="12.75">
      <c r="G442" s="1"/>
      <c r="H442" s="1"/>
    </row>
    <row r="443" spans="7:8" ht="12.75">
      <c r="G443" s="1"/>
      <c r="H443" s="1"/>
    </row>
    <row r="444" spans="7:8" ht="12.75">
      <c r="G444" s="1"/>
      <c r="H444" s="1"/>
    </row>
    <row r="445" spans="7:8" ht="12.75">
      <c r="G445" s="1"/>
      <c r="H445" s="1"/>
    </row>
    <row r="446" spans="7:8" ht="12.75">
      <c r="G446" s="1"/>
      <c r="H446" s="1"/>
    </row>
    <row r="447" spans="7:8" ht="12.75">
      <c r="G447" s="1"/>
      <c r="H447" s="1"/>
    </row>
    <row r="448" spans="7:8" ht="12.75">
      <c r="G448" s="1"/>
      <c r="H448" s="1"/>
    </row>
    <row r="449" spans="7:8" ht="12.75">
      <c r="G449" s="1"/>
      <c r="H449" s="1"/>
    </row>
    <row r="450" spans="7:8" ht="12.75">
      <c r="G450" s="1"/>
      <c r="H450" s="1"/>
    </row>
    <row r="451" spans="7:8" ht="12.75">
      <c r="G451" s="1"/>
      <c r="H451" s="1"/>
    </row>
    <row r="452" spans="7:8" ht="12.75">
      <c r="G452" s="1"/>
      <c r="H452" s="1"/>
    </row>
    <row r="453" spans="7:8" ht="12.75">
      <c r="G453" s="1"/>
      <c r="H453" s="1"/>
    </row>
    <row r="454" spans="7:8" ht="12.75">
      <c r="G454" s="1"/>
      <c r="H454" s="1"/>
    </row>
    <row r="455" spans="7:8" ht="12.75">
      <c r="G455" s="1"/>
      <c r="H455" s="1"/>
    </row>
    <row r="456" spans="7:8" ht="12.75">
      <c r="G456" s="1"/>
      <c r="H456" s="1"/>
    </row>
    <row r="457" spans="7:8" ht="12.75">
      <c r="G457" s="1"/>
      <c r="H457" s="1"/>
    </row>
    <row r="458" spans="7:8" ht="12.75">
      <c r="G458" s="1"/>
      <c r="H458" s="1"/>
    </row>
    <row r="459" spans="7:8" ht="12.75">
      <c r="G459" s="1"/>
      <c r="H459" s="1"/>
    </row>
    <row r="460" spans="7:8" ht="12.75">
      <c r="G460" s="1"/>
      <c r="H460" s="1"/>
    </row>
    <row r="461" spans="7:8" ht="12.75">
      <c r="G461" s="1"/>
      <c r="H461" s="1"/>
    </row>
    <row r="462" spans="7:8" ht="12.75">
      <c r="G462" s="1"/>
      <c r="H462" s="1"/>
    </row>
    <row r="463" spans="7:8" ht="12.75">
      <c r="G463" s="1"/>
      <c r="H463" s="1"/>
    </row>
    <row r="464" spans="7:8" ht="12.75">
      <c r="G464" s="1"/>
      <c r="H464" s="1"/>
    </row>
    <row r="465" spans="7:8" ht="12.75">
      <c r="G465" s="1"/>
      <c r="H465" s="1"/>
    </row>
    <row r="466" spans="7:8" ht="12.75">
      <c r="G466" s="1"/>
      <c r="H466" s="1"/>
    </row>
    <row r="467" spans="7:8" ht="12.75">
      <c r="G467" s="1"/>
      <c r="H467" s="1"/>
    </row>
    <row r="468" spans="7:8" ht="12.75">
      <c r="G468" s="1"/>
      <c r="H468" s="1"/>
    </row>
    <row r="469" spans="7:8" ht="12.75">
      <c r="G469" s="1"/>
      <c r="H469" s="1"/>
    </row>
    <row r="470" spans="7:8" ht="12.75">
      <c r="G470" s="1"/>
      <c r="H470" s="1"/>
    </row>
    <row r="471" spans="7:8" ht="12.75">
      <c r="G471" s="1"/>
      <c r="H471" s="1"/>
    </row>
    <row r="472" spans="7:8" ht="12.75">
      <c r="G472" s="1"/>
      <c r="H472" s="1"/>
    </row>
    <row r="473" spans="7:8" ht="12.75">
      <c r="G473" s="1"/>
      <c r="H473" s="1"/>
    </row>
    <row r="474" spans="7:8" ht="12.75">
      <c r="G474" s="1"/>
      <c r="H474" s="1"/>
    </row>
    <row r="475" spans="7:8" ht="12.75">
      <c r="G475" s="1"/>
      <c r="H475" s="1"/>
    </row>
    <row r="476" spans="7:8" ht="12.75">
      <c r="G476" s="1"/>
      <c r="H476" s="1"/>
    </row>
    <row r="477" spans="7:8" ht="12.75">
      <c r="G477" s="1"/>
      <c r="H477" s="1"/>
    </row>
    <row r="478" spans="7:8" ht="12.75">
      <c r="G478" s="1"/>
      <c r="H478" s="1"/>
    </row>
    <row r="479" spans="7:8" ht="12.75">
      <c r="G479" s="1"/>
      <c r="H479" s="1"/>
    </row>
    <row r="480" spans="7:8" ht="12.75">
      <c r="G480" s="1"/>
      <c r="H480" s="1"/>
    </row>
    <row r="481" spans="7:8" ht="12.75">
      <c r="G481" s="1"/>
      <c r="H481" s="1"/>
    </row>
    <row r="482" spans="7:8" ht="12.75">
      <c r="G482" s="1"/>
      <c r="H482" s="1"/>
    </row>
    <row r="483" spans="7:8" ht="12.75">
      <c r="G483" s="1"/>
      <c r="H483" s="1"/>
    </row>
    <row r="484" spans="7:8" ht="12.75">
      <c r="G484" s="1"/>
      <c r="H484" s="1"/>
    </row>
    <row r="485" spans="7:8" ht="12.75">
      <c r="G485" s="1"/>
      <c r="H485" s="1"/>
    </row>
    <row r="486" spans="7:8" ht="12.75">
      <c r="G486" s="1"/>
      <c r="H486" s="1"/>
    </row>
    <row r="487" spans="7:8" ht="12.75">
      <c r="G487" s="1"/>
      <c r="H487" s="1"/>
    </row>
    <row r="488" spans="7:8" ht="12.75">
      <c r="G488" s="1"/>
      <c r="H488" s="1"/>
    </row>
    <row r="489" spans="7:8" ht="12.75">
      <c r="G489" s="1"/>
      <c r="H489" s="1"/>
    </row>
    <row r="490" spans="7:8" ht="12.75">
      <c r="G490" s="1"/>
      <c r="H490" s="1"/>
    </row>
    <row r="491" spans="7:8" ht="12.75">
      <c r="G491" s="1"/>
      <c r="H491" s="1"/>
    </row>
    <row r="492" spans="7:8" ht="12.75">
      <c r="G492" s="1"/>
      <c r="H492" s="1"/>
    </row>
    <row r="493" spans="7:8" ht="12.75">
      <c r="G493" s="1"/>
      <c r="H493" s="1"/>
    </row>
    <row r="494" spans="7:8" ht="12.75">
      <c r="G494" s="1"/>
      <c r="H494" s="1"/>
    </row>
    <row r="495" spans="7:8" ht="12.75">
      <c r="G495" s="1"/>
      <c r="H495" s="1"/>
    </row>
    <row r="496" spans="7:8" ht="12.75">
      <c r="G496" s="1"/>
      <c r="H496" s="1"/>
    </row>
    <row r="497" spans="7:8" ht="12.75">
      <c r="G497" s="1"/>
      <c r="H497" s="1"/>
    </row>
    <row r="498" spans="7:8" ht="12.75">
      <c r="G498" s="1"/>
      <c r="H498" s="1"/>
    </row>
    <row r="499" spans="7:8" ht="12.75">
      <c r="G499" s="1"/>
      <c r="H499" s="1"/>
    </row>
    <row r="500" spans="7:8" ht="12.75">
      <c r="G500" s="1"/>
      <c r="H500" s="1"/>
    </row>
    <row r="501" spans="7:8" ht="12.75">
      <c r="G501" s="1"/>
      <c r="H501" s="1"/>
    </row>
    <row r="502" spans="7:8" ht="12.75">
      <c r="G502" s="1"/>
      <c r="H502" s="1"/>
    </row>
    <row r="503" spans="7:8" ht="12.75">
      <c r="G503" s="1"/>
      <c r="H503" s="1"/>
    </row>
    <row r="504" spans="7:8" ht="12.75">
      <c r="G504" s="1"/>
      <c r="H504" s="1"/>
    </row>
    <row r="505" spans="7:8" ht="12.75">
      <c r="G505" s="1"/>
      <c r="H505" s="1"/>
    </row>
    <row r="506" spans="7:8" ht="12.75">
      <c r="G506" s="1"/>
      <c r="H506" s="1"/>
    </row>
    <row r="507" spans="7:8" ht="12.75">
      <c r="G507" s="1"/>
      <c r="H507" s="1"/>
    </row>
    <row r="508" spans="7:8" ht="12.75">
      <c r="G508" s="1"/>
      <c r="H508" s="1"/>
    </row>
    <row r="509" spans="7:8" ht="12.75">
      <c r="G509" s="1"/>
      <c r="H509" s="1"/>
    </row>
    <row r="510" spans="7:8" ht="12.75">
      <c r="G510" s="1"/>
      <c r="H510" s="1"/>
    </row>
    <row r="511" spans="7:8" ht="12.75">
      <c r="G511" s="1"/>
      <c r="H511" s="1"/>
    </row>
    <row r="512" spans="7:8" ht="12.75">
      <c r="G512" s="1"/>
      <c r="H512" s="1"/>
    </row>
    <row r="513" spans="7:8" ht="12.75">
      <c r="G513" s="1"/>
      <c r="H513" s="1"/>
    </row>
    <row r="514" spans="7:8" ht="12.75">
      <c r="G514" s="1"/>
      <c r="H514" s="1"/>
    </row>
    <row r="515" spans="7:8" ht="12.75">
      <c r="G515" s="1"/>
      <c r="H515" s="1"/>
    </row>
    <row r="516" spans="7:8" ht="12.75">
      <c r="G516" s="1"/>
      <c r="H516" s="1"/>
    </row>
    <row r="517" spans="7:8" ht="12.75">
      <c r="G517" s="1"/>
      <c r="H517" s="1"/>
    </row>
    <row r="518" spans="7:8" ht="12.75">
      <c r="G518" s="1"/>
      <c r="H518" s="1"/>
    </row>
    <row r="519" spans="7:8" ht="12.75">
      <c r="G519" s="1"/>
      <c r="H519" s="1"/>
    </row>
    <row r="520" spans="7:8" ht="12.75">
      <c r="G520" s="1"/>
      <c r="H520" s="1"/>
    </row>
    <row r="521" spans="7:8" ht="12.75">
      <c r="G521" s="1"/>
      <c r="H521" s="1"/>
    </row>
    <row r="522" spans="7:8" ht="12.75">
      <c r="G522" s="1"/>
      <c r="H522" s="1"/>
    </row>
    <row r="523" spans="7:8" ht="12.75">
      <c r="G523" s="1"/>
      <c r="H523" s="1"/>
    </row>
    <row r="524" spans="7:8" ht="12.75">
      <c r="G524" s="1"/>
      <c r="H524" s="1"/>
    </row>
    <row r="525" spans="7:8" ht="12.75">
      <c r="G525" s="1"/>
      <c r="H525" s="1"/>
    </row>
    <row r="526" spans="7:8" ht="12.75">
      <c r="G526" s="1"/>
      <c r="H526" s="1"/>
    </row>
    <row r="527" spans="7:8" ht="12.75">
      <c r="G527" s="1"/>
      <c r="H527" s="1"/>
    </row>
    <row r="528" spans="7:8" ht="12.75">
      <c r="G528" s="1"/>
      <c r="H528" s="1"/>
    </row>
    <row r="529" spans="7:8" ht="12.75">
      <c r="G529" s="1"/>
      <c r="H529" s="1"/>
    </row>
    <row r="530" spans="7:8" ht="12.75">
      <c r="G530" s="1"/>
      <c r="H530" s="1"/>
    </row>
    <row r="531" spans="7:8" ht="12.75">
      <c r="G531" s="1"/>
      <c r="H531" s="1"/>
    </row>
    <row r="532" spans="7:8" ht="12.75">
      <c r="G532" s="1"/>
      <c r="H532" s="1"/>
    </row>
    <row r="533" spans="7:8" ht="12.75">
      <c r="G533" s="1"/>
      <c r="H533" s="1"/>
    </row>
    <row r="534" spans="7:8" ht="12.75">
      <c r="G534" s="1"/>
      <c r="H534" s="1"/>
    </row>
    <row r="535" spans="7:8" ht="12.75">
      <c r="G535" s="1"/>
      <c r="H535" s="1"/>
    </row>
    <row r="536" spans="7:8" ht="12.75">
      <c r="G536" s="1"/>
      <c r="H536" s="1"/>
    </row>
    <row r="537" spans="7:8" ht="12.75">
      <c r="G537" s="1"/>
      <c r="H537" s="1"/>
    </row>
    <row r="538" spans="7:8" ht="12.75">
      <c r="G538" s="1"/>
      <c r="H538" s="1"/>
    </row>
    <row r="539" spans="7:8" ht="12.75">
      <c r="G539" s="1"/>
      <c r="H539" s="1"/>
    </row>
    <row r="540" spans="7:8" ht="12.75">
      <c r="G540" s="1"/>
      <c r="H540" s="1"/>
    </row>
    <row r="541" spans="7:8" ht="12.75">
      <c r="G541" s="1"/>
      <c r="H541" s="1"/>
    </row>
    <row r="542" spans="7:8" ht="12.75">
      <c r="G542" s="1"/>
      <c r="H542" s="1"/>
    </row>
    <row r="543" spans="7:8" ht="12.75">
      <c r="G543" s="1"/>
      <c r="H543" s="1"/>
    </row>
    <row r="544" spans="7:8" ht="12.75">
      <c r="G544" s="1"/>
      <c r="H544" s="1"/>
    </row>
    <row r="545" spans="7:8" ht="12.75">
      <c r="G545" s="1"/>
      <c r="H545" s="1"/>
    </row>
    <row r="546" spans="7:8" ht="12.75">
      <c r="G546" s="1"/>
      <c r="H546" s="1"/>
    </row>
    <row r="547" spans="7:8" ht="12.75">
      <c r="G547" s="1"/>
      <c r="H547" s="1"/>
    </row>
    <row r="548" spans="7:8" ht="12.75">
      <c r="G548" s="1"/>
      <c r="H548" s="1"/>
    </row>
    <row r="549" spans="7:8" ht="12.75">
      <c r="G549" s="1"/>
      <c r="H549" s="1"/>
    </row>
    <row r="550" spans="7:8" ht="12.75">
      <c r="G550" s="1"/>
      <c r="H550" s="1"/>
    </row>
    <row r="551" spans="7:8" ht="12.75">
      <c r="G551" s="1"/>
      <c r="H551" s="1"/>
    </row>
    <row r="552" spans="7:8" ht="12.75">
      <c r="G552" s="1"/>
      <c r="H552" s="1"/>
    </row>
    <row r="553" spans="7:8" ht="12.75">
      <c r="G553" s="1"/>
      <c r="H553" s="1"/>
    </row>
    <row r="554" spans="7:8" ht="12.75">
      <c r="G554" s="1"/>
      <c r="H554" s="1"/>
    </row>
    <row r="555" spans="7:8" ht="12.75">
      <c r="G555" s="1"/>
      <c r="H555" s="1"/>
    </row>
    <row r="556" spans="7:8" ht="12.75">
      <c r="G556" s="1"/>
      <c r="H556" s="1"/>
    </row>
    <row r="557" spans="7:8" ht="12.75">
      <c r="G557" s="1"/>
      <c r="H557" s="1"/>
    </row>
    <row r="558" spans="7:8" ht="12.75">
      <c r="G558" s="1"/>
      <c r="H558" s="1"/>
    </row>
    <row r="559" spans="7:8" ht="12.75">
      <c r="G559" s="1"/>
      <c r="H559" s="1"/>
    </row>
    <row r="560" spans="7:8" ht="12.75">
      <c r="G560" s="1"/>
      <c r="H560" s="1"/>
    </row>
    <row r="561" spans="7:8" ht="12.75">
      <c r="G561" s="1"/>
      <c r="H561" s="1"/>
    </row>
    <row r="562" spans="7:8" ht="12.75">
      <c r="G562" s="1"/>
      <c r="H562" s="1"/>
    </row>
    <row r="563" spans="7:8" ht="12.75">
      <c r="G563" s="1"/>
      <c r="H563" s="1"/>
    </row>
    <row r="564" spans="7:8" ht="12.75">
      <c r="G564" s="1"/>
      <c r="H564" s="1"/>
    </row>
    <row r="565" spans="7:8" ht="12.75">
      <c r="G565" s="1"/>
      <c r="H565" s="1"/>
    </row>
    <row r="566" spans="7:8" ht="12.75">
      <c r="G566" s="1"/>
      <c r="H566" s="1"/>
    </row>
    <row r="567" spans="7:8" ht="12.75">
      <c r="G567" s="1"/>
      <c r="H567" s="1"/>
    </row>
    <row r="568" spans="7:8" ht="12.75">
      <c r="G568" s="1"/>
      <c r="H568" s="1"/>
    </row>
    <row r="569" spans="7:8" ht="12.75">
      <c r="G569" s="1"/>
      <c r="H569" s="1"/>
    </row>
    <row r="570" spans="7:8" ht="12.75">
      <c r="G570" s="1"/>
      <c r="H570" s="1"/>
    </row>
    <row r="571" spans="7:8" ht="12.75">
      <c r="G571" s="1"/>
      <c r="H571" s="1"/>
    </row>
    <row r="572" spans="7:8" ht="12.75">
      <c r="G572" s="1"/>
      <c r="H572" s="1"/>
    </row>
    <row r="573" spans="7:8" ht="12.75">
      <c r="G573" s="1"/>
      <c r="H573" s="1"/>
    </row>
    <row r="574" spans="7:8" ht="12.75">
      <c r="G574" s="1"/>
      <c r="H574" s="1"/>
    </row>
    <row r="575" spans="7:8" ht="12.75">
      <c r="G575" s="1"/>
      <c r="H575" s="1"/>
    </row>
    <row r="576" spans="7:8" ht="12.75">
      <c r="G576" s="1"/>
      <c r="H576" s="1"/>
    </row>
    <row r="577" spans="7:8" ht="12.75">
      <c r="G577" s="1"/>
      <c r="H577" s="1"/>
    </row>
    <row r="578" spans="7:8" ht="12.75">
      <c r="G578" s="1"/>
      <c r="H578" s="1"/>
    </row>
    <row r="579" spans="7:8" ht="12.75">
      <c r="G579" s="1"/>
      <c r="H579" s="1"/>
    </row>
    <row r="580" spans="7:8" ht="12.75">
      <c r="G580" s="1"/>
      <c r="H580" s="1"/>
    </row>
    <row r="581" spans="7:8" ht="12.75">
      <c r="G581" s="1"/>
      <c r="H581" s="1"/>
    </row>
    <row r="582" spans="7:8" ht="12.75">
      <c r="G582" s="1"/>
      <c r="H582" s="1"/>
    </row>
    <row r="583" spans="7:8" ht="12.75">
      <c r="G583" s="1"/>
      <c r="H583" s="1"/>
    </row>
    <row r="584" spans="7:8" ht="12.75">
      <c r="G584" s="1"/>
      <c r="H584" s="1"/>
    </row>
    <row r="585" spans="7:8" ht="12.75">
      <c r="G585" s="1"/>
      <c r="H585" s="1"/>
    </row>
    <row r="586" spans="7:8" ht="12.75">
      <c r="G586" s="1"/>
      <c r="H586" s="1"/>
    </row>
    <row r="587" spans="7:8" ht="12.75">
      <c r="G587" s="1"/>
      <c r="H587" s="1"/>
    </row>
    <row r="588" spans="7:8" ht="12.75">
      <c r="G588" s="1"/>
      <c r="H588" s="1"/>
    </row>
    <row r="589" spans="7:8" ht="12.75">
      <c r="G589" s="1"/>
      <c r="H589" s="1"/>
    </row>
    <row r="590" spans="7:8" ht="12.75">
      <c r="G590" s="1"/>
      <c r="H590" s="1"/>
    </row>
    <row r="591" spans="7:8" ht="12.75">
      <c r="G591" s="1"/>
      <c r="H591" s="1"/>
    </row>
    <row r="592" spans="7:8" ht="12.75">
      <c r="G592" s="1"/>
      <c r="H592" s="1"/>
    </row>
    <row r="593" spans="7:8" ht="12.75">
      <c r="G593" s="1"/>
      <c r="H593" s="1"/>
    </row>
    <row r="594" spans="7:8" ht="12.75">
      <c r="G594" s="1"/>
      <c r="H594" s="1"/>
    </row>
    <row r="595" spans="7:8" ht="12.75">
      <c r="G595" s="1"/>
      <c r="H595" s="1"/>
    </row>
    <row r="596" spans="7:8" ht="12.75">
      <c r="G596" s="1"/>
      <c r="H596" s="1"/>
    </row>
    <row r="597" spans="7:8" ht="12.75">
      <c r="G597" s="1"/>
      <c r="H597" s="1"/>
    </row>
    <row r="598" spans="7:8" ht="12.75">
      <c r="G598" s="1"/>
      <c r="H598" s="1"/>
    </row>
    <row r="599" spans="7:8" ht="12.75">
      <c r="G599" s="1"/>
      <c r="H599" s="1"/>
    </row>
    <row r="600" spans="7:8" ht="12.75">
      <c r="G600" s="1"/>
      <c r="H600" s="1"/>
    </row>
    <row r="601" spans="7:8" ht="12.75">
      <c r="G601" s="1"/>
      <c r="H601" s="1"/>
    </row>
    <row r="602" spans="7:8" ht="12.75">
      <c r="G602" s="1"/>
      <c r="H602" s="1"/>
    </row>
    <row r="603" spans="7:8" ht="12.75">
      <c r="G603" s="1"/>
      <c r="H603" s="1"/>
    </row>
    <row r="604" spans="7:8" ht="12.75">
      <c r="G604" s="1"/>
      <c r="H604" s="1"/>
    </row>
    <row r="605" spans="7:8" ht="12.75">
      <c r="G605" s="1"/>
      <c r="H605" s="1"/>
    </row>
    <row r="606" spans="7:8" ht="12.75">
      <c r="G606" s="1"/>
      <c r="H606" s="1"/>
    </row>
    <row r="607" spans="7:8" ht="12.75">
      <c r="G607" s="1"/>
      <c r="H607" s="1"/>
    </row>
    <row r="608" spans="7:8" ht="12.75">
      <c r="G608" s="1"/>
      <c r="H608" s="1"/>
    </row>
    <row r="609" spans="7:8" ht="12.75">
      <c r="G609" s="1"/>
      <c r="H609" s="1"/>
    </row>
    <row r="610" spans="7:8" ht="12.75">
      <c r="G610" s="1"/>
      <c r="H610" s="1"/>
    </row>
    <row r="611" spans="7:8" ht="12.75">
      <c r="G611" s="1"/>
      <c r="H611" s="1"/>
    </row>
    <row r="612" spans="7:8" ht="12.75">
      <c r="G612" s="1"/>
      <c r="H612" s="1"/>
    </row>
    <row r="613" spans="7:8" ht="12.75">
      <c r="G613" s="1"/>
      <c r="H613" s="1"/>
    </row>
    <row r="614" spans="7:8" ht="12.75">
      <c r="G614" s="1"/>
      <c r="H614" s="1"/>
    </row>
    <row r="615" spans="7:8" ht="12.75">
      <c r="G615" s="1"/>
      <c r="H615" s="1"/>
    </row>
    <row r="616" spans="7:8" ht="12.75">
      <c r="G616" s="1"/>
      <c r="H616" s="1"/>
    </row>
    <row r="617" spans="7:8" ht="12.75">
      <c r="G617" s="1"/>
      <c r="H617" s="1"/>
    </row>
    <row r="618" spans="7:8" ht="12.75">
      <c r="G618" s="1"/>
      <c r="H618" s="1"/>
    </row>
    <row r="619" spans="7:8" ht="12.75">
      <c r="G619" s="1"/>
      <c r="H619" s="1"/>
    </row>
    <row r="620" spans="7:8" ht="12.75">
      <c r="G620" s="1"/>
      <c r="H620" s="1"/>
    </row>
    <row r="621" spans="7:8" ht="12.75">
      <c r="G621" s="1"/>
      <c r="H621" s="1"/>
    </row>
    <row r="622" spans="7:8" ht="12.75">
      <c r="G622" s="1"/>
      <c r="H622" s="1"/>
    </row>
    <row r="623" spans="7:8" ht="12.75">
      <c r="G623" s="1"/>
      <c r="H623" s="1"/>
    </row>
    <row r="624" spans="7:8" ht="12.75">
      <c r="G624" s="1"/>
      <c r="H624" s="1"/>
    </row>
    <row r="625" spans="7:8" ht="12.75">
      <c r="G625" s="1"/>
      <c r="H625" s="1"/>
    </row>
    <row r="626" spans="7:8" ht="12.75">
      <c r="G626" s="1"/>
      <c r="H626" s="1"/>
    </row>
    <row r="627" spans="7:8" ht="12.75">
      <c r="G627" s="1"/>
      <c r="H627" s="1"/>
    </row>
    <row r="628" spans="7:8" ht="12.75">
      <c r="G628" s="1"/>
      <c r="H628" s="1"/>
    </row>
    <row r="629" spans="7:8" ht="12.75">
      <c r="G629" s="1"/>
      <c r="H629" s="1"/>
    </row>
    <row r="630" spans="7:8" ht="12.75">
      <c r="G630" s="1"/>
      <c r="H630" s="1"/>
    </row>
    <row r="631" spans="7:8" ht="12.75">
      <c r="G631" s="1"/>
      <c r="H631" s="1"/>
    </row>
    <row r="632" spans="7:8" ht="12.75">
      <c r="G632" s="1"/>
      <c r="H632" s="1"/>
    </row>
    <row r="633" spans="7:8" ht="12.75">
      <c r="G633" s="1"/>
      <c r="H633" s="1"/>
    </row>
    <row r="634" spans="7:8" ht="12.75">
      <c r="G634" s="1"/>
      <c r="H634" s="1"/>
    </row>
    <row r="635" spans="7:8" ht="12.75">
      <c r="G635" s="1"/>
      <c r="H635" s="1"/>
    </row>
    <row r="636" spans="7:8" ht="12.75">
      <c r="G636" s="1"/>
      <c r="H636" s="1"/>
    </row>
    <row r="637" spans="7:8" ht="12.75">
      <c r="G637" s="1"/>
      <c r="H637" s="1"/>
    </row>
    <row r="638" spans="7:8" ht="12.75">
      <c r="G638" s="1"/>
      <c r="H638" s="1"/>
    </row>
    <row r="639" spans="7:8" ht="12.75">
      <c r="G639" s="1"/>
      <c r="H639" s="1"/>
    </row>
    <row r="640" spans="7:8" ht="12.75">
      <c r="G640" s="1"/>
      <c r="H640" s="1"/>
    </row>
    <row r="641" spans="7:8" ht="12.75">
      <c r="G641" s="1"/>
      <c r="H641" s="1"/>
    </row>
    <row r="642" spans="7:8" ht="12.75">
      <c r="G642" s="1"/>
      <c r="H642" s="1"/>
    </row>
    <row r="643" spans="7:8" ht="12.75">
      <c r="G643" s="1"/>
      <c r="H643" s="1"/>
    </row>
    <row r="644" spans="7:8" ht="12.75">
      <c r="G644" s="1"/>
      <c r="H644" s="1"/>
    </row>
    <row r="645" spans="7:8" ht="12.75">
      <c r="G645" s="1"/>
      <c r="H645" s="1"/>
    </row>
    <row r="646" spans="7:8" ht="12.75">
      <c r="G646" s="1"/>
      <c r="H646" s="1"/>
    </row>
    <row r="647" spans="7:8" ht="12.75">
      <c r="G647" s="1"/>
      <c r="H647" s="1"/>
    </row>
    <row r="648" spans="7:8" ht="12.75">
      <c r="G648" s="1"/>
      <c r="H648" s="1"/>
    </row>
    <row r="649" spans="7:8" ht="12.75">
      <c r="G649" s="1"/>
      <c r="H649" s="1"/>
    </row>
    <row r="650" spans="7:8" ht="12.75">
      <c r="G650" s="1"/>
      <c r="H650" s="1"/>
    </row>
    <row r="651" spans="7:8" ht="12.75">
      <c r="G651" s="1"/>
      <c r="H651" s="1"/>
    </row>
    <row r="652" spans="7:8" ht="12.75">
      <c r="G652" s="1"/>
      <c r="H652" s="1"/>
    </row>
    <row r="653" spans="7:8" ht="12.75">
      <c r="G653" s="1"/>
      <c r="H653" s="1"/>
    </row>
    <row r="654" spans="7:8" ht="12.75">
      <c r="G654" s="1"/>
      <c r="H654" s="1"/>
    </row>
    <row r="655" spans="7:8" ht="12.75">
      <c r="G655" s="1"/>
      <c r="H655" s="1"/>
    </row>
    <row r="656" spans="7:8" ht="12.75">
      <c r="G656" s="1"/>
      <c r="H656" s="1"/>
    </row>
    <row r="657" spans="7:8" ht="12.75">
      <c r="G657" s="1"/>
      <c r="H657" s="1"/>
    </row>
    <row r="658" spans="7:8" ht="12.75">
      <c r="G658" s="1"/>
      <c r="H658" s="1"/>
    </row>
    <row r="659" spans="7:8" ht="12.75">
      <c r="G659" s="1"/>
      <c r="H659" s="1"/>
    </row>
    <row r="660" spans="7:8" ht="12.75">
      <c r="G660" s="1"/>
      <c r="H660" s="1"/>
    </row>
    <row r="661" spans="7:8" ht="12.75">
      <c r="G661" s="1"/>
      <c r="H661" s="1"/>
    </row>
    <row r="662" spans="7:8" ht="12.75">
      <c r="G662" s="1"/>
      <c r="H662" s="1"/>
    </row>
    <row r="663" spans="7:8" ht="12.75">
      <c r="G663" s="1"/>
      <c r="H663" s="1"/>
    </row>
    <row r="664" spans="7:8" ht="12.75">
      <c r="G664" s="1"/>
      <c r="H664" s="1"/>
    </row>
    <row r="665" spans="7:8" ht="12.75">
      <c r="G665" s="1"/>
      <c r="H665" s="1"/>
    </row>
    <row r="666" spans="7:8" ht="12.75">
      <c r="G666" s="1"/>
      <c r="H666" s="1"/>
    </row>
    <row r="667" spans="7:8" ht="12.75">
      <c r="G667" s="1"/>
      <c r="H667" s="1"/>
    </row>
    <row r="668" spans="7:8" ht="12.75">
      <c r="G668" s="1"/>
      <c r="H668" s="1"/>
    </row>
    <row r="669" spans="7:8" ht="12.75">
      <c r="G669" s="1"/>
      <c r="H669" s="1"/>
    </row>
    <row r="670" spans="7:8" ht="12.75">
      <c r="G670" s="1"/>
      <c r="H670" s="1"/>
    </row>
    <row r="671" spans="7:8" ht="12.75">
      <c r="G671" s="1"/>
      <c r="H671" s="1"/>
    </row>
    <row r="672" spans="7:8" ht="12.75">
      <c r="G672" s="1"/>
      <c r="H672" s="1"/>
    </row>
    <row r="673" spans="7:8" ht="12.75">
      <c r="G673" s="1"/>
      <c r="H673" s="1"/>
    </row>
    <row r="674" spans="7:8" ht="12.75">
      <c r="G674" s="1"/>
      <c r="H674" s="1"/>
    </row>
    <row r="675" spans="7:8" ht="12.75">
      <c r="G675" s="1"/>
      <c r="H675" s="1"/>
    </row>
    <row r="676" spans="7:8" ht="12.75">
      <c r="G676" s="1"/>
      <c r="H676" s="1"/>
    </row>
    <row r="677" spans="7:8" ht="12.75">
      <c r="G677" s="1"/>
      <c r="H677" s="1"/>
    </row>
    <row r="678" spans="7:8" ht="12.75">
      <c r="G678" s="1"/>
      <c r="H678" s="1"/>
    </row>
    <row r="679" spans="7:8" ht="12.75">
      <c r="G679" s="1"/>
      <c r="H679" s="1"/>
    </row>
    <row r="680" spans="7:8" ht="12.75">
      <c r="G680" s="1"/>
      <c r="H680" s="1"/>
    </row>
    <row r="681" spans="7:8" ht="12.75">
      <c r="G681" s="1"/>
      <c r="H681" s="1"/>
    </row>
    <row r="682" spans="7:8" ht="12.75">
      <c r="G682" s="1"/>
      <c r="H682" s="1"/>
    </row>
    <row r="683" spans="7:8" ht="12.75">
      <c r="G683" s="1"/>
      <c r="H683" s="1"/>
    </row>
    <row r="684" spans="7:8" ht="12.75">
      <c r="G684" s="1"/>
      <c r="H684" s="1"/>
    </row>
    <row r="685" spans="7:8" ht="12.75">
      <c r="G685" s="1"/>
      <c r="H685" s="1"/>
    </row>
    <row r="686" spans="7:8" ht="12.75">
      <c r="G686" s="1"/>
      <c r="H686" s="1"/>
    </row>
    <row r="687" spans="7:8" ht="12.75">
      <c r="G687" s="1"/>
      <c r="H687" s="1"/>
    </row>
    <row r="688" spans="7:8" ht="12.75">
      <c r="G688" s="1"/>
      <c r="H688" s="1"/>
    </row>
    <row r="689" spans="7:8" ht="12.75">
      <c r="G689" s="1"/>
      <c r="H689" s="1"/>
    </row>
    <row r="690" spans="7:8" ht="12.75">
      <c r="G690" s="1"/>
      <c r="H690" s="1"/>
    </row>
    <row r="691" spans="7:8" ht="12.75">
      <c r="G691" s="1"/>
      <c r="H691" s="1"/>
    </row>
    <row r="692" spans="7:8" ht="12.75">
      <c r="G692" s="1"/>
      <c r="H692" s="1"/>
    </row>
    <row r="693" spans="7:8" ht="12.75">
      <c r="G693" s="1"/>
      <c r="H693" s="1"/>
    </row>
    <row r="694" spans="7:8" ht="12.75">
      <c r="G694" s="1"/>
      <c r="H694" s="1"/>
    </row>
    <row r="695" spans="7:8" ht="12.75">
      <c r="G695" s="1"/>
      <c r="H695" s="1"/>
    </row>
    <row r="696" spans="7:8" ht="12.75">
      <c r="G696" s="1"/>
      <c r="H696" s="1"/>
    </row>
    <row r="697" spans="7:8" ht="12.75">
      <c r="G697" s="1"/>
      <c r="H697" s="1"/>
    </row>
    <row r="698" spans="7:8" ht="12.75">
      <c r="G698" s="1"/>
      <c r="H698" s="1"/>
    </row>
    <row r="699" spans="7:8" ht="12.75">
      <c r="G699" s="1"/>
      <c r="H699" s="1"/>
    </row>
    <row r="700" spans="7:8" ht="12.75">
      <c r="G700" s="1"/>
      <c r="H700" s="1"/>
    </row>
    <row r="701" spans="7:8" ht="12.75">
      <c r="G701" s="1"/>
      <c r="H701" s="1"/>
    </row>
    <row r="702" spans="7:8" ht="12.75">
      <c r="G702" s="1"/>
      <c r="H702" s="1"/>
    </row>
    <row r="703" spans="7:8" ht="12.75">
      <c r="G703" s="1"/>
      <c r="H703" s="1"/>
    </row>
    <row r="704" spans="7:8" ht="12.75">
      <c r="G704" s="1"/>
      <c r="H704" s="1"/>
    </row>
    <row r="705" spans="7:8" ht="12.75">
      <c r="G705" s="1"/>
      <c r="H705" s="1"/>
    </row>
    <row r="706" spans="7:8" ht="12.75">
      <c r="G706" s="1"/>
      <c r="H706" s="1"/>
    </row>
    <row r="707" spans="7:8" ht="12.75">
      <c r="G707" s="1"/>
      <c r="H707" s="1"/>
    </row>
    <row r="708" spans="7:8" ht="12.75">
      <c r="G708" s="1"/>
      <c r="H708" s="1"/>
    </row>
    <row r="709" spans="7:8" ht="12.75">
      <c r="G709" s="1"/>
      <c r="H709" s="1"/>
    </row>
    <row r="710" spans="7:8" ht="12.75">
      <c r="G710" s="1"/>
      <c r="H710" s="1"/>
    </row>
    <row r="711" spans="7:8" ht="12.75">
      <c r="G711" s="1"/>
      <c r="H711" s="1"/>
    </row>
    <row r="712" spans="7:8" ht="12.75">
      <c r="G712" s="1"/>
      <c r="H712" s="1"/>
    </row>
    <row r="713" spans="7:8" ht="12.75">
      <c r="G713" s="1"/>
      <c r="H713" s="1"/>
    </row>
    <row r="714" spans="7:8" ht="12.75">
      <c r="G714" s="1"/>
      <c r="H714" s="1"/>
    </row>
    <row r="715" spans="7:8" ht="12.75">
      <c r="G715" s="1"/>
      <c r="H715" s="1"/>
    </row>
    <row r="716" spans="7:8" ht="12.75">
      <c r="G716" s="1"/>
      <c r="H716" s="1"/>
    </row>
    <row r="717" spans="7:8" ht="12.75">
      <c r="G717" s="1"/>
      <c r="H717" s="1"/>
    </row>
    <row r="718" spans="7:8" ht="12.75">
      <c r="G718" s="1"/>
      <c r="H718" s="1"/>
    </row>
    <row r="719" spans="7:8" ht="12.75">
      <c r="G719" s="1"/>
      <c r="H719" s="1"/>
    </row>
    <row r="720" spans="7:8" ht="12.75">
      <c r="G720" s="1"/>
      <c r="H720" s="1"/>
    </row>
    <row r="721" spans="7:8" ht="12.75">
      <c r="G721" s="1"/>
      <c r="H721" s="1"/>
    </row>
    <row r="722" spans="7:8" ht="12.75">
      <c r="G722" s="1"/>
      <c r="H722" s="1"/>
    </row>
    <row r="723" spans="7:8" ht="12.75">
      <c r="G723" s="1"/>
      <c r="H723" s="1"/>
    </row>
    <row r="724" spans="7:8" ht="12.75">
      <c r="G724" s="1"/>
      <c r="H724" s="1"/>
    </row>
    <row r="725" spans="7:8" ht="12.75">
      <c r="G725" s="1"/>
      <c r="H725" s="1"/>
    </row>
    <row r="726" spans="7:8" ht="12.75">
      <c r="G726" s="1"/>
      <c r="H726" s="1"/>
    </row>
    <row r="727" spans="7:8" ht="12.75">
      <c r="G727" s="1"/>
      <c r="H727" s="1"/>
    </row>
    <row r="728" spans="7:8" ht="12.75">
      <c r="G728" s="1"/>
      <c r="H728" s="1"/>
    </row>
    <row r="729" spans="7:8" ht="12.75">
      <c r="G729" s="1"/>
      <c r="H729" s="1"/>
    </row>
    <row r="730" spans="7:8" ht="12.75">
      <c r="G730" s="1"/>
      <c r="H730" s="1"/>
    </row>
    <row r="731" spans="7:8" ht="12.75">
      <c r="G731" s="1"/>
      <c r="H731" s="1"/>
    </row>
    <row r="732" spans="7:8" ht="12.75">
      <c r="G732" s="1"/>
      <c r="H732" s="1"/>
    </row>
    <row r="733" spans="7:8" ht="12.75">
      <c r="G733" s="1"/>
      <c r="H733" s="1"/>
    </row>
    <row r="734" spans="7:8" ht="12.75">
      <c r="G734" s="1"/>
      <c r="H734" s="1"/>
    </row>
    <row r="735" spans="7:8" ht="12.75">
      <c r="G735" s="1"/>
      <c r="H735" s="1"/>
    </row>
    <row r="736" spans="7:8" ht="12.75">
      <c r="G736" s="1"/>
      <c r="H736" s="1"/>
    </row>
    <row r="737" spans="7:8" ht="12.75">
      <c r="G737" s="1"/>
      <c r="H737" s="1"/>
    </row>
    <row r="738" spans="7:8" ht="12.75">
      <c r="G738" s="1"/>
      <c r="H738" s="1"/>
    </row>
    <row r="739" spans="7:8" ht="12.75">
      <c r="G739" s="1"/>
      <c r="H739" s="1"/>
    </row>
    <row r="740" spans="7:8" ht="12.75">
      <c r="G740" s="1"/>
      <c r="H740" s="1"/>
    </row>
    <row r="741" spans="7:8" ht="12.75">
      <c r="G741" s="1"/>
      <c r="H741" s="1"/>
    </row>
    <row r="742" spans="7:8" ht="12.75">
      <c r="G742" s="1"/>
      <c r="H742" s="1"/>
    </row>
    <row r="743" spans="7:8" ht="12.75">
      <c r="G743" s="1"/>
      <c r="H743" s="1"/>
    </row>
    <row r="744" spans="7:8" ht="12.75">
      <c r="G744" s="1"/>
      <c r="H744" s="1"/>
    </row>
    <row r="745" spans="7:8" ht="12.75">
      <c r="G745" s="1"/>
      <c r="H745" s="1"/>
    </row>
    <row r="746" spans="7:8" ht="12.75">
      <c r="G746" s="1"/>
      <c r="H746" s="1"/>
    </row>
    <row r="747" spans="7:8" ht="12.75">
      <c r="G747" s="1"/>
      <c r="H747" s="1"/>
    </row>
    <row r="748" spans="7:8" ht="12.75">
      <c r="G748" s="1"/>
      <c r="H748" s="1"/>
    </row>
    <row r="749" spans="7:8" ht="12.75">
      <c r="G749" s="1"/>
      <c r="H749" s="1"/>
    </row>
    <row r="750" spans="7:8" ht="12.75">
      <c r="G750" s="1"/>
      <c r="H750" s="1"/>
    </row>
    <row r="751" spans="7:8" ht="12.75">
      <c r="G751" s="1"/>
      <c r="H751" s="1"/>
    </row>
    <row r="752" spans="7:8" ht="12.75">
      <c r="G752" s="1"/>
      <c r="H752" s="1"/>
    </row>
    <row r="753" spans="7:8" ht="12.75">
      <c r="G753" s="1"/>
      <c r="H753" s="1"/>
    </row>
    <row r="754" spans="7:8" ht="12.75">
      <c r="G754" s="1"/>
      <c r="H754" s="1"/>
    </row>
    <row r="755" spans="7:8" ht="12.75">
      <c r="G755" s="1"/>
      <c r="H755" s="1"/>
    </row>
    <row r="756" spans="7:8" ht="12.75">
      <c r="G756" s="1"/>
      <c r="H756" s="1"/>
    </row>
    <row r="757" spans="7:8" ht="12.75">
      <c r="G757" s="1"/>
      <c r="H757" s="1"/>
    </row>
    <row r="758" spans="7:8" ht="12.75">
      <c r="G758" s="1"/>
      <c r="H758" s="1"/>
    </row>
    <row r="759" spans="7:8" ht="12.75">
      <c r="G759" s="1"/>
      <c r="H759" s="1"/>
    </row>
    <row r="760" spans="7:8" ht="12.75">
      <c r="G760" s="1"/>
      <c r="H760" s="1"/>
    </row>
    <row r="761" spans="7:8" ht="12.75">
      <c r="G761" s="1"/>
      <c r="H761" s="1"/>
    </row>
    <row r="762" spans="7:8" ht="12.75">
      <c r="G762" s="1"/>
      <c r="H762" s="1"/>
    </row>
    <row r="763" spans="7:8" ht="12.75">
      <c r="G763" s="1"/>
      <c r="H763" s="1"/>
    </row>
    <row r="764" spans="7:8" ht="12.75">
      <c r="G764" s="1"/>
      <c r="H764" s="1"/>
    </row>
    <row r="765" spans="7:8" ht="12.75">
      <c r="G765" s="1"/>
      <c r="H765" s="1"/>
    </row>
    <row r="766" spans="7:8" ht="12.75">
      <c r="G766" s="1"/>
      <c r="H766" s="1"/>
    </row>
    <row r="767" spans="7:8" ht="12.75">
      <c r="G767" s="1"/>
      <c r="H767" s="1"/>
    </row>
    <row r="768" spans="7:8" ht="12.75">
      <c r="G768" s="1"/>
      <c r="H768" s="1"/>
    </row>
    <row r="769" spans="7:8" ht="12.75">
      <c r="G769" s="1"/>
      <c r="H769" s="1"/>
    </row>
    <row r="770" spans="7:8" ht="12.75">
      <c r="G770" s="1"/>
      <c r="H770" s="1"/>
    </row>
    <row r="771" spans="7:8" ht="12.75">
      <c r="G771" s="1"/>
      <c r="H771" s="1"/>
    </row>
    <row r="772" spans="7:8" ht="12.75">
      <c r="G772" s="1"/>
      <c r="H772" s="1"/>
    </row>
    <row r="773" spans="7:8" ht="12.75">
      <c r="G773" s="1"/>
      <c r="H773" s="1"/>
    </row>
    <row r="774" spans="7:8" ht="12.75">
      <c r="G774" s="1"/>
      <c r="H774" s="1"/>
    </row>
    <row r="775" spans="7:8" ht="12.75">
      <c r="G775" s="1"/>
      <c r="H775" s="1"/>
    </row>
    <row r="776" spans="7:8" ht="12.75">
      <c r="G776" s="1"/>
      <c r="H776" s="1"/>
    </row>
    <row r="777" spans="7:8" ht="12.75">
      <c r="G777" s="1"/>
      <c r="H777" s="1"/>
    </row>
    <row r="778" spans="7:8" ht="12.75">
      <c r="G778" s="1"/>
      <c r="H778" s="1"/>
    </row>
    <row r="779" spans="7:8" ht="12.75">
      <c r="G779" s="1"/>
      <c r="H779" s="1"/>
    </row>
    <row r="780" spans="7:8" ht="12.75">
      <c r="G780" s="1"/>
      <c r="H780" s="1"/>
    </row>
    <row r="781" spans="7:8" ht="12.75">
      <c r="G781" s="1"/>
      <c r="H781" s="1"/>
    </row>
    <row r="782" spans="7:8" ht="12.75">
      <c r="G782" s="1"/>
      <c r="H782" s="1"/>
    </row>
    <row r="783" spans="7:8" ht="12.75">
      <c r="G783" s="1"/>
      <c r="H783" s="1"/>
    </row>
    <row r="784" spans="7:8" ht="12.75">
      <c r="G784" s="1"/>
      <c r="H784" s="1"/>
    </row>
    <row r="785" spans="7:8" ht="12.75">
      <c r="G785" s="1"/>
      <c r="H785" s="1"/>
    </row>
    <row r="786" spans="7:8" ht="12.75">
      <c r="G786" s="1"/>
      <c r="H786" s="1"/>
    </row>
    <row r="787" spans="7:8" ht="12.75">
      <c r="G787" s="1"/>
      <c r="H787" s="1"/>
    </row>
    <row r="788" spans="7:8" ht="12.75">
      <c r="G788" s="1"/>
      <c r="H788" s="1"/>
    </row>
    <row r="789" spans="7:8" ht="12.75">
      <c r="G789" s="1"/>
      <c r="H789" s="1"/>
    </row>
    <row r="790" spans="7:8" ht="12.75">
      <c r="G790" s="1"/>
      <c r="H790" s="1"/>
    </row>
    <row r="791" spans="7:8" ht="12.75">
      <c r="G791" s="1"/>
      <c r="H791" s="1"/>
    </row>
    <row r="792" spans="7:8" ht="12.75">
      <c r="G792" s="1"/>
      <c r="H792" s="1"/>
    </row>
    <row r="793" spans="7:8" ht="12.75">
      <c r="G793" s="1"/>
      <c r="H793" s="1"/>
    </row>
    <row r="794" spans="7:8" ht="12.75">
      <c r="G794" s="1"/>
      <c r="H794" s="1"/>
    </row>
    <row r="795" spans="7:8" ht="12.75">
      <c r="G795" s="1"/>
      <c r="H795" s="1"/>
    </row>
    <row r="796" spans="7:8" ht="12.75">
      <c r="G796" s="1"/>
      <c r="H796" s="1"/>
    </row>
    <row r="797" spans="7:8" ht="12.75">
      <c r="G797" s="1"/>
      <c r="H797" s="1"/>
    </row>
    <row r="798" spans="7:8" ht="12.75">
      <c r="G798" s="1"/>
      <c r="H798" s="1"/>
    </row>
    <row r="799" spans="7:8" ht="12.75">
      <c r="G799" s="1"/>
      <c r="H799" s="1"/>
    </row>
    <row r="800" spans="7:8" ht="12.75">
      <c r="G800" s="1"/>
      <c r="H800" s="1"/>
    </row>
    <row r="801" spans="7:8" ht="12.75">
      <c r="G801" s="1"/>
      <c r="H801" s="1"/>
    </row>
    <row r="802" spans="7:8" ht="12.75">
      <c r="G802" s="1"/>
      <c r="H802" s="1"/>
    </row>
    <row r="803" spans="7:8" ht="12.75">
      <c r="G803" s="1"/>
      <c r="H803" s="1"/>
    </row>
    <row r="804" spans="7:8" ht="12.75">
      <c r="G804" s="1"/>
      <c r="H804" s="1"/>
    </row>
    <row r="805" spans="7:8" ht="12.75">
      <c r="G805" s="1"/>
      <c r="H805" s="1"/>
    </row>
    <row r="806" spans="7:8" ht="12.75">
      <c r="G806" s="1"/>
      <c r="H806" s="1"/>
    </row>
    <row r="807" spans="7:8" ht="12.75">
      <c r="G807" s="1"/>
      <c r="H807" s="1"/>
    </row>
    <row r="808" spans="7:8" ht="12.75">
      <c r="G808" s="1"/>
      <c r="H808" s="1"/>
    </row>
    <row r="809" spans="7:8" ht="12.75">
      <c r="G809" s="1"/>
      <c r="H809" s="1"/>
    </row>
    <row r="810" spans="7:8" ht="12.75">
      <c r="G810" s="1"/>
      <c r="H810" s="1"/>
    </row>
    <row r="811" spans="7:8" ht="12.75">
      <c r="G811" s="1"/>
      <c r="H811" s="1"/>
    </row>
    <row r="812" spans="7:8" ht="12.75">
      <c r="G812" s="1"/>
      <c r="H812" s="1"/>
    </row>
    <row r="813" spans="7:8" ht="12.75">
      <c r="G813" s="1"/>
      <c r="H813" s="1"/>
    </row>
    <row r="814" spans="7:8" ht="12.75">
      <c r="G814" s="1"/>
      <c r="H814" s="1"/>
    </row>
    <row r="815" spans="7:8" ht="12.75">
      <c r="G815" s="1"/>
      <c r="H815" s="1"/>
    </row>
    <row r="816" spans="7:8" ht="12.75">
      <c r="G816" s="1"/>
      <c r="H816" s="1"/>
    </row>
    <row r="817" spans="7:8" ht="12.75">
      <c r="G817" s="1"/>
      <c r="H817" s="1"/>
    </row>
    <row r="818" spans="7:8" ht="12.75">
      <c r="G818" s="1"/>
      <c r="H818" s="1"/>
    </row>
    <row r="819" spans="7:8" ht="12.75">
      <c r="G819" s="1"/>
      <c r="H819" s="1"/>
    </row>
    <row r="820" spans="7:8" ht="12.75">
      <c r="G820" s="1"/>
      <c r="H820" s="1"/>
    </row>
    <row r="821" spans="7:8" ht="12.75">
      <c r="G821" s="1"/>
      <c r="H821" s="1"/>
    </row>
    <row r="822" spans="7:8" ht="12.75">
      <c r="G822" s="1"/>
      <c r="H822" s="1"/>
    </row>
    <row r="823" spans="7:8" ht="12.75">
      <c r="G823" s="1"/>
      <c r="H823" s="1"/>
    </row>
    <row r="824" spans="7:8" ht="12.75">
      <c r="G824" s="1"/>
      <c r="H824" s="1"/>
    </row>
    <row r="825" spans="7:8" ht="12.75">
      <c r="G825" s="1"/>
      <c r="H825" s="1"/>
    </row>
    <row r="826" spans="7:8" ht="12.75">
      <c r="G826" s="1"/>
      <c r="H826" s="1"/>
    </row>
    <row r="827" spans="7:8" ht="12.75">
      <c r="G827" s="1"/>
      <c r="H827" s="1"/>
    </row>
    <row r="828" spans="7:8" ht="12.75">
      <c r="G828" s="1"/>
      <c r="H828" s="1"/>
    </row>
    <row r="829" spans="7:8" ht="12.75">
      <c r="G829" s="1"/>
      <c r="H829" s="1"/>
    </row>
    <row r="830" spans="7:8" ht="12.75">
      <c r="G830" s="1"/>
      <c r="H830" s="1"/>
    </row>
    <row r="831" spans="7:8" ht="12.75">
      <c r="G831" s="1"/>
      <c r="H831" s="1"/>
    </row>
    <row r="832" spans="7:8" ht="12.75">
      <c r="G832" s="1"/>
      <c r="H832" s="1"/>
    </row>
    <row r="833" spans="7:8" ht="12.75">
      <c r="G833" s="1"/>
      <c r="H833" s="1"/>
    </row>
    <row r="834" spans="7:8" ht="12.75">
      <c r="G834" s="1"/>
      <c r="H834" s="1"/>
    </row>
    <row r="835" spans="7:8" ht="12.75">
      <c r="G835" s="1"/>
      <c r="H835" s="1"/>
    </row>
    <row r="836" spans="7:8" ht="12.75">
      <c r="G836" s="1"/>
      <c r="H836" s="1"/>
    </row>
    <row r="837" spans="7:8" ht="12.75">
      <c r="G837" s="1"/>
      <c r="H837" s="1"/>
    </row>
    <row r="838" spans="7:8" ht="12.75">
      <c r="G838" s="1"/>
      <c r="H838" s="1"/>
    </row>
    <row r="839" spans="7:8" ht="12.75">
      <c r="G839" s="1"/>
      <c r="H839" s="1"/>
    </row>
    <row r="840" spans="7:8" ht="12.75">
      <c r="G840" s="1"/>
      <c r="H840" s="1"/>
    </row>
    <row r="841" spans="7:8" ht="12.75">
      <c r="G841" s="1"/>
      <c r="H841" s="1"/>
    </row>
    <row r="842" spans="7:8" ht="12.75">
      <c r="G842" s="1"/>
      <c r="H842" s="1"/>
    </row>
    <row r="843" spans="7:8" ht="12.75">
      <c r="G843" s="1"/>
      <c r="H843" s="1"/>
    </row>
    <row r="844" spans="7:8" ht="12.75">
      <c r="G844" s="1"/>
      <c r="H844" s="1"/>
    </row>
    <row r="845" spans="7:8" ht="12.75">
      <c r="G845" s="1"/>
      <c r="H845" s="1"/>
    </row>
    <row r="846" spans="7:8" ht="12.75">
      <c r="G846" s="1"/>
      <c r="H846" s="1"/>
    </row>
    <row r="847" spans="7:8" ht="12.75">
      <c r="G847" s="1"/>
      <c r="H847" s="1"/>
    </row>
    <row r="848" spans="7:8" ht="12.75">
      <c r="G848" s="1"/>
      <c r="H848" s="1"/>
    </row>
    <row r="849" spans="7:8" ht="12.75">
      <c r="G849" s="1"/>
      <c r="H849" s="1"/>
    </row>
    <row r="850" spans="7:8" ht="12.75">
      <c r="G850" s="1"/>
      <c r="H850" s="1"/>
    </row>
    <row r="851" spans="7:8" ht="12.75">
      <c r="G851" s="1"/>
      <c r="H851" s="1"/>
    </row>
    <row r="852" spans="7:8" ht="12.75">
      <c r="G852" s="1"/>
      <c r="H852" s="1"/>
    </row>
    <row r="853" spans="7:8" ht="12.75">
      <c r="G853" s="1"/>
      <c r="H853" s="1"/>
    </row>
    <row r="854" spans="7:8" ht="12.75">
      <c r="G854" s="1"/>
      <c r="H854" s="1"/>
    </row>
    <row r="855" spans="7:8" ht="12.75">
      <c r="G855" s="1"/>
      <c r="H855" s="1"/>
    </row>
    <row r="856" spans="7:8" ht="12.75">
      <c r="G856" s="1"/>
      <c r="H856" s="1"/>
    </row>
    <row r="857" spans="7:8" ht="12.75">
      <c r="G857" s="1"/>
      <c r="H857" s="1"/>
    </row>
    <row r="858" spans="7:8" ht="12.75">
      <c r="G858" s="1"/>
      <c r="H858" s="1"/>
    </row>
    <row r="859" spans="7:8" ht="12.75">
      <c r="G859" s="1"/>
      <c r="H859" s="1"/>
    </row>
    <row r="860" spans="7:8" ht="12.75">
      <c r="G860" s="1"/>
      <c r="H860" s="1"/>
    </row>
    <row r="861" spans="7:8" ht="12.75">
      <c r="G861" s="1"/>
      <c r="H861" s="1"/>
    </row>
    <row r="862" spans="7:8" ht="12.75">
      <c r="G862" s="1"/>
      <c r="H862" s="1"/>
    </row>
    <row r="863" spans="7:8" ht="12.75">
      <c r="G863" s="1"/>
      <c r="H863" s="1"/>
    </row>
    <row r="864" spans="7:8" ht="12.75">
      <c r="G864" s="1"/>
      <c r="H864" s="1"/>
    </row>
    <row r="865" spans="7:8" ht="12.75">
      <c r="G865" s="1"/>
      <c r="H865" s="1"/>
    </row>
    <row r="866" spans="7:8" ht="12.75">
      <c r="G866" s="1"/>
      <c r="H866" s="1"/>
    </row>
    <row r="867" spans="7:8" ht="12.75">
      <c r="G867" s="1"/>
      <c r="H867" s="1"/>
    </row>
    <row r="868" spans="7:8" ht="12.75">
      <c r="G868" s="1"/>
      <c r="H868" s="1"/>
    </row>
    <row r="869" spans="7:8" ht="12.75">
      <c r="G869" s="1"/>
      <c r="H869" s="1"/>
    </row>
    <row r="870" spans="7:8" ht="12.75">
      <c r="G870" s="1"/>
      <c r="H870" s="1"/>
    </row>
    <row r="871" spans="7:8" ht="12.75">
      <c r="G871" s="1"/>
      <c r="H871" s="1"/>
    </row>
    <row r="872" spans="7:8" ht="12.75">
      <c r="G872" s="1"/>
      <c r="H872" s="1"/>
    </row>
    <row r="873" spans="7:8" ht="12.75">
      <c r="G873" s="1"/>
      <c r="H873" s="1"/>
    </row>
    <row r="874" spans="7:8" ht="12.75">
      <c r="G874" s="1"/>
      <c r="H874" s="1"/>
    </row>
    <row r="875" spans="7:8" ht="12.75">
      <c r="G875" s="1"/>
      <c r="H875" s="1"/>
    </row>
    <row r="876" spans="7:8" ht="12.75">
      <c r="G876" s="1"/>
      <c r="H876" s="1"/>
    </row>
    <row r="877" spans="7:8" ht="12.75">
      <c r="G877" s="1"/>
      <c r="H877" s="1"/>
    </row>
    <row r="878" spans="7:8" ht="12.75">
      <c r="G878" s="1"/>
      <c r="H878" s="1"/>
    </row>
    <row r="879" spans="7:8" ht="12.75">
      <c r="G879" s="1"/>
      <c r="H879" s="1"/>
    </row>
    <row r="880" spans="7:8" ht="12.75">
      <c r="G880" s="1"/>
      <c r="H880" s="1"/>
    </row>
    <row r="881" spans="7:8" ht="12.75">
      <c r="G881" s="1"/>
      <c r="H881" s="1"/>
    </row>
    <row r="882" spans="7:8" ht="12.75">
      <c r="G882" s="1"/>
      <c r="H882" s="1"/>
    </row>
    <row r="883" spans="7:8" ht="12.75">
      <c r="G883" s="1"/>
      <c r="H883" s="1"/>
    </row>
    <row r="884" spans="7:8" ht="12.75">
      <c r="G884" s="1"/>
      <c r="H884" s="1"/>
    </row>
    <row r="885" spans="7:8" ht="12.75">
      <c r="G885" s="1"/>
      <c r="H885" s="1"/>
    </row>
    <row r="886" spans="7:8" ht="12.75">
      <c r="G886" s="1"/>
      <c r="H886" s="1"/>
    </row>
    <row r="887" spans="7:8" ht="12.75">
      <c r="G887" s="1"/>
      <c r="H887" s="1"/>
    </row>
    <row r="888" spans="7:8" ht="12.75">
      <c r="G888" s="1"/>
      <c r="H888" s="1"/>
    </row>
    <row r="889" spans="7:8" ht="12.75">
      <c r="G889" s="1"/>
      <c r="H889" s="1"/>
    </row>
    <row r="890" spans="7:8" ht="12.75">
      <c r="G890" s="1"/>
      <c r="H890" s="1"/>
    </row>
    <row r="891" spans="7:8" ht="12.75">
      <c r="G891" s="1"/>
      <c r="H891" s="1"/>
    </row>
    <row r="892" spans="7:8" ht="12.75">
      <c r="G892" s="1"/>
      <c r="H892" s="1"/>
    </row>
    <row r="893" spans="7:8" ht="12.75">
      <c r="G893" s="1"/>
      <c r="H893" s="1"/>
    </row>
    <row r="894" spans="7:8" ht="12.75">
      <c r="G894" s="1"/>
      <c r="H894" s="1"/>
    </row>
    <row r="895" spans="7:8" ht="12.75">
      <c r="G895" s="1"/>
      <c r="H895" s="1"/>
    </row>
    <row r="896" spans="7:8" ht="12.75">
      <c r="G896" s="1"/>
      <c r="H896" s="1"/>
    </row>
    <row r="897" spans="7:8" ht="12.75">
      <c r="G897" s="1"/>
      <c r="H897" s="1"/>
    </row>
    <row r="898" spans="7:8" ht="12.75">
      <c r="G898" s="1"/>
      <c r="H898" s="1"/>
    </row>
    <row r="899" spans="7:8" ht="12.75">
      <c r="G899" s="1"/>
      <c r="H899" s="1"/>
    </row>
    <row r="900" spans="7:8" ht="12.75">
      <c r="G900" s="1"/>
      <c r="H900" s="1"/>
    </row>
    <row r="901" spans="7:8" ht="12.75">
      <c r="G901" s="1"/>
      <c r="H901" s="1"/>
    </row>
    <row r="902" spans="7:8" ht="12.75">
      <c r="G902" s="1"/>
      <c r="H902" s="1"/>
    </row>
    <row r="903" spans="7:8" ht="12.75">
      <c r="G903" s="1"/>
      <c r="H903" s="1"/>
    </row>
    <row r="904" spans="7:8" ht="12.75">
      <c r="G904" s="1"/>
      <c r="H904" s="1"/>
    </row>
    <row r="905" spans="7:8" ht="12.75">
      <c r="G905" s="1"/>
      <c r="H905" s="1"/>
    </row>
    <row r="906" spans="7:8" ht="12.75">
      <c r="G906" s="1"/>
      <c r="H906" s="1"/>
    </row>
    <row r="907" spans="7:8" ht="12.75">
      <c r="G907" s="1"/>
      <c r="H907" s="1"/>
    </row>
    <row r="908" spans="7:8" ht="12.75">
      <c r="G908" s="1"/>
      <c r="H908" s="1"/>
    </row>
    <row r="909" spans="7:8" ht="12.75">
      <c r="G909" s="1"/>
      <c r="H909" s="1"/>
    </row>
    <row r="910" spans="7:8" ht="12.75">
      <c r="G910" s="1"/>
      <c r="H910" s="1"/>
    </row>
    <row r="911" spans="7:8" ht="12.75">
      <c r="G911" s="1"/>
      <c r="H911" s="1"/>
    </row>
    <row r="912" spans="7:8" ht="12.75">
      <c r="G912" s="1"/>
      <c r="H912" s="1"/>
    </row>
    <row r="913" spans="7:8" ht="12.75">
      <c r="G913" s="1"/>
      <c r="H913" s="1"/>
    </row>
    <row r="914" spans="7:8" ht="12.75">
      <c r="G914" s="1"/>
      <c r="H914" s="1"/>
    </row>
    <row r="915" spans="7:8" ht="12.75">
      <c r="G915" s="1"/>
      <c r="H915" s="1"/>
    </row>
    <row r="916" spans="7:8" ht="12.75">
      <c r="G916" s="1"/>
      <c r="H916" s="1"/>
    </row>
    <row r="917" spans="7:8" ht="12.75">
      <c r="G917" s="1"/>
      <c r="H917" s="1"/>
    </row>
    <row r="918" spans="7:8" ht="12.75">
      <c r="G918" s="1"/>
      <c r="H918" s="1"/>
    </row>
    <row r="919" spans="7:8" ht="12.75">
      <c r="G919" s="1"/>
      <c r="H919" s="1"/>
    </row>
    <row r="920" spans="7:8" ht="12.75">
      <c r="G920" s="1"/>
      <c r="H920" s="1"/>
    </row>
    <row r="921" spans="7:8" ht="12.75">
      <c r="G921" s="1"/>
      <c r="H921" s="1"/>
    </row>
    <row r="922" spans="7:8" ht="12.75">
      <c r="G922" s="1"/>
      <c r="H922" s="1"/>
    </row>
    <row r="923" spans="7:8" ht="12.75">
      <c r="G923" s="1"/>
      <c r="H923" s="1"/>
    </row>
    <row r="924" spans="7:8" ht="12.75">
      <c r="G924" s="1"/>
      <c r="H924" s="1"/>
    </row>
    <row r="925" spans="7:8" ht="12.75">
      <c r="G925" s="1"/>
      <c r="H925" s="1"/>
    </row>
    <row r="926" spans="7:8" ht="12.75">
      <c r="G926" s="1"/>
      <c r="H926" s="1"/>
    </row>
    <row r="927" spans="7:8" ht="12.75">
      <c r="G927" s="1"/>
      <c r="H927" s="1"/>
    </row>
    <row r="928" spans="7:8" ht="12.75">
      <c r="G928" s="1"/>
      <c r="H928" s="1"/>
    </row>
    <row r="929" spans="7:8" ht="12.75">
      <c r="G929" s="1"/>
      <c r="H929" s="1"/>
    </row>
    <row r="930" spans="7:8" ht="12.75">
      <c r="G930" s="1"/>
      <c r="H930" s="1"/>
    </row>
    <row r="931" spans="7:8" ht="12.75">
      <c r="G931" s="1"/>
      <c r="H931" s="1"/>
    </row>
    <row r="932" spans="7:8" ht="12.75">
      <c r="G932" s="1"/>
      <c r="H932" s="1"/>
    </row>
    <row r="933" spans="7:8" ht="12.75">
      <c r="G933" s="1"/>
      <c r="H933" s="1"/>
    </row>
    <row r="934" spans="7:8" ht="12.75">
      <c r="G934" s="1"/>
      <c r="H934" s="1"/>
    </row>
    <row r="935" spans="7:8" ht="12.75">
      <c r="G935" s="1"/>
      <c r="H935" s="1"/>
    </row>
    <row r="936" spans="7:8" ht="12.75">
      <c r="G936" s="1"/>
      <c r="H936" s="1"/>
    </row>
    <row r="937" spans="7:8" ht="12.75">
      <c r="G937" s="1"/>
      <c r="H937" s="1"/>
    </row>
    <row r="938" spans="7:8" ht="12.75">
      <c r="G938" s="1"/>
      <c r="H938" s="1"/>
    </row>
    <row r="939" spans="7:8" ht="12.75">
      <c r="G939" s="1"/>
      <c r="H939" s="1"/>
    </row>
    <row r="940" spans="7:8" ht="12.75">
      <c r="G940" s="1"/>
      <c r="H940" s="1"/>
    </row>
    <row r="941" spans="7:8" ht="12.75">
      <c r="G941" s="1"/>
      <c r="H941" s="1"/>
    </row>
    <row r="942" spans="7:8" ht="12.75">
      <c r="G942" s="1"/>
      <c r="H942" s="1"/>
    </row>
    <row r="943" spans="7:8" ht="12.75">
      <c r="G943" s="1"/>
      <c r="H943" s="1"/>
    </row>
    <row r="944" spans="7:8" ht="12.75">
      <c r="G944" s="1"/>
      <c r="H944" s="1"/>
    </row>
    <row r="945" spans="7:8" ht="12.75">
      <c r="G945" s="1"/>
      <c r="H945" s="1"/>
    </row>
    <row r="946" spans="7:8" ht="12.75">
      <c r="G946" s="1"/>
      <c r="H946" s="1"/>
    </row>
    <row r="947" spans="7:8" ht="12.75">
      <c r="G947" s="1"/>
      <c r="H947" s="1"/>
    </row>
    <row r="948" spans="7:8" ht="12.75">
      <c r="G948" s="1"/>
      <c r="H948" s="1"/>
    </row>
    <row r="949" spans="7:8" ht="12.75">
      <c r="G949" s="1"/>
      <c r="H949" s="1"/>
    </row>
    <row r="950" spans="7:8" ht="12.75">
      <c r="G950" s="1"/>
      <c r="H950" s="1"/>
    </row>
    <row r="951" spans="7:8" ht="12.75">
      <c r="G951" s="1"/>
      <c r="H951" s="1"/>
    </row>
    <row r="952" spans="7:8" ht="12.75">
      <c r="G952" s="1"/>
      <c r="H952" s="1"/>
    </row>
    <row r="953" spans="7:8" ht="12.75">
      <c r="G953" s="1"/>
      <c r="H953" s="1"/>
    </row>
    <row r="954" spans="7:8" ht="12.75">
      <c r="G954" s="1"/>
      <c r="H954" s="1"/>
    </row>
    <row r="955" spans="7:8" ht="12.75">
      <c r="G955" s="1"/>
      <c r="H955" s="1"/>
    </row>
    <row r="956" spans="7:8" ht="12.75">
      <c r="G956" s="1"/>
      <c r="H956" s="1"/>
    </row>
    <row r="957" spans="7:8" ht="12.75">
      <c r="G957" s="1"/>
      <c r="H957" s="1"/>
    </row>
    <row r="958" spans="7:8" ht="12.75">
      <c r="G958" s="1"/>
      <c r="H958" s="1"/>
    </row>
    <row r="959" spans="7:8" ht="12.75">
      <c r="G959" s="1"/>
      <c r="H959" s="1"/>
    </row>
    <row r="960" spans="7:8" ht="12.75">
      <c r="G960" s="1"/>
      <c r="H960" s="1"/>
    </row>
    <row r="961" spans="7:8" ht="12.75">
      <c r="G961" s="1"/>
      <c r="H961" s="1"/>
    </row>
    <row r="962" spans="7:8" ht="12.75">
      <c r="G962" s="1"/>
      <c r="H962" s="1"/>
    </row>
    <row r="963" spans="7:8" ht="12.75">
      <c r="G963" s="1"/>
      <c r="H963" s="1"/>
    </row>
    <row r="964" spans="7:8" ht="12.75">
      <c r="G964" s="1"/>
      <c r="H964" s="1"/>
    </row>
    <row r="965" spans="7:8" ht="12.75">
      <c r="G965" s="1"/>
      <c r="H965" s="1"/>
    </row>
    <row r="966" spans="7:8" ht="12.75">
      <c r="G966" s="1"/>
      <c r="H966" s="1"/>
    </row>
    <row r="967" spans="7:8" ht="12.75">
      <c r="G967" s="1"/>
      <c r="H967" s="1"/>
    </row>
    <row r="968" spans="7:8" ht="12.75">
      <c r="G968" s="1"/>
      <c r="H968" s="1"/>
    </row>
    <row r="969" spans="7:8" ht="12.75">
      <c r="G969" s="1"/>
      <c r="H969" s="1"/>
    </row>
    <row r="970" spans="7:8" ht="12.75">
      <c r="G970" s="1"/>
      <c r="H970" s="1"/>
    </row>
    <row r="971" spans="7:8" ht="12.75">
      <c r="G971" s="1"/>
      <c r="H971" s="1"/>
    </row>
    <row r="972" spans="7:8" ht="12.75">
      <c r="G972" s="1"/>
      <c r="H972" s="1"/>
    </row>
    <row r="973" spans="7:8" ht="12.75">
      <c r="G973" s="1"/>
      <c r="H973" s="1"/>
    </row>
    <row r="974" spans="7:8" ht="12.75">
      <c r="G974" s="1"/>
      <c r="H974" s="1"/>
    </row>
    <row r="975" spans="7:8" ht="12.75">
      <c r="G975" s="1"/>
      <c r="H975" s="1"/>
    </row>
    <row r="976" spans="7:8" ht="12.75">
      <c r="G976" s="1"/>
      <c r="H976" s="1"/>
    </row>
    <row r="977" spans="7:8" ht="12.75">
      <c r="G977" s="1"/>
      <c r="H977" s="1"/>
    </row>
    <row r="978" spans="7:8" ht="12.75">
      <c r="G978" s="1"/>
      <c r="H978" s="1"/>
    </row>
    <row r="979" spans="7:8" ht="12.75">
      <c r="G979" s="1"/>
      <c r="H979" s="1"/>
    </row>
    <row r="980" spans="7:8" ht="12.75">
      <c r="G980" s="1"/>
      <c r="H980" s="1"/>
    </row>
    <row r="981" spans="7:8" ht="12.75">
      <c r="G981" s="1"/>
      <c r="H981" s="1"/>
    </row>
    <row r="982" spans="7:8" ht="12.75">
      <c r="G982" s="1"/>
      <c r="H982" s="1"/>
    </row>
    <row r="983" spans="7:8" ht="12.75">
      <c r="G983" s="1"/>
      <c r="H983" s="1"/>
    </row>
    <row r="984" spans="7:8" ht="12.75">
      <c r="G984" s="1"/>
      <c r="H984" s="1"/>
    </row>
    <row r="985" spans="7:8" ht="12.75">
      <c r="G985" s="1"/>
      <c r="H985" s="1"/>
    </row>
    <row r="986" spans="7:8" ht="12.75">
      <c r="G986" s="1"/>
      <c r="H986" s="1"/>
    </row>
    <row r="987" spans="7:8" ht="12.75">
      <c r="G987" s="1"/>
      <c r="H987" s="1"/>
    </row>
    <row r="988" spans="7:8" ht="12.75">
      <c r="G988" s="1"/>
      <c r="H988" s="1"/>
    </row>
  </sheetData>
  <mergeCells count="18">
    <mergeCell ref="A177:C177"/>
    <mergeCell ref="E177:G177"/>
    <mergeCell ref="K3:L8"/>
    <mergeCell ref="K2:L2"/>
    <mergeCell ref="G100:H100"/>
    <mergeCell ref="G113:H113"/>
    <mergeCell ref="G125:H125"/>
    <mergeCell ref="A51:C51"/>
    <mergeCell ref="A1:D1"/>
    <mergeCell ref="F1:I1"/>
    <mergeCell ref="A100:B100"/>
    <mergeCell ref="A125:B125"/>
    <mergeCell ref="G51:I51"/>
    <mergeCell ref="G55:I55"/>
    <mergeCell ref="A55:C55"/>
    <mergeCell ref="A59:C59"/>
    <mergeCell ref="G59:I59"/>
    <mergeCell ref="A112:B112"/>
  </mergeCells>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00"/>
  <sheetViews>
    <sheetView workbookViewId="0">
      <selection activeCell="U27" sqref="U27"/>
    </sheetView>
  </sheetViews>
  <sheetFormatPr defaultColWidth="17.28515625" defaultRowHeight="15" customHeight="1"/>
  <cols>
    <col min="1" max="1" width="17.7109375" customWidth="1"/>
    <col min="2" max="2" width="14.5703125" customWidth="1"/>
    <col min="3" max="3" width="12.5703125" customWidth="1"/>
    <col min="4" max="4" width="14.5703125" customWidth="1"/>
    <col min="5" max="5" width="12.85546875" customWidth="1"/>
    <col min="6" max="6" width="10.85546875" customWidth="1"/>
    <col min="7" max="7" width="15.7109375" customWidth="1"/>
    <col min="8" max="8" width="17.42578125" customWidth="1"/>
    <col min="9" max="9" width="12.140625" customWidth="1"/>
    <col min="10" max="10" width="12" customWidth="1"/>
    <col min="11" max="11" width="9.42578125" customWidth="1"/>
    <col min="12" max="12" width="12" customWidth="1"/>
    <col min="13" max="13" width="8.85546875" customWidth="1"/>
    <col min="14" max="14" width="17.85546875" customWidth="1"/>
    <col min="15" max="15" width="17.5703125" customWidth="1"/>
    <col min="16" max="16" width="6.7109375" customWidth="1"/>
    <col min="17" max="17" width="12" customWidth="1"/>
    <col min="18" max="18" width="8.28515625" customWidth="1"/>
    <col min="19" max="19" width="13.5703125" customWidth="1"/>
    <col min="20" max="20" width="7.140625" customWidth="1"/>
    <col min="21" max="21" width="15.28515625" customWidth="1"/>
    <col min="22" max="31" width="8.7109375" customWidth="1"/>
  </cols>
  <sheetData>
    <row r="1" spans="1:31" ht="33" customHeight="1" thickTop="1" thickBot="1">
      <c r="A1" s="434" t="s">
        <v>320</v>
      </c>
      <c r="B1" s="395"/>
      <c r="C1" s="395"/>
      <c r="D1" s="395"/>
      <c r="E1" s="395"/>
      <c r="F1" s="395"/>
      <c r="G1" s="395"/>
      <c r="H1" s="395"/>
      <c r="I1" s="395"/>
      <c r="J1" s="395"/>
      <c r="K1" s="395"/>
      <c r="L1" s="395"/>
      <c r="M1" s="395"/>
      <c r="N1" s="395"/>
      <c r="O1" s="395"/>
      <c r="P1" s="395"/>
      <c r="Q1" s="395"/>
      <c r="R1" s="395"/>
      <c r="S1" s="395"/>
      <c r="T1" s="395"/>
      <c r="U1" s="395"/>
      <c r="V1" s="378"/>
      <c r="W1" s="1"/>
      <c r="X1" s="84"/>
      <c r="Y1" s="84"/>
      <c r="Z1" s="84"/>
      <c r="AA1" s="84"/>
      <c r="AB1" s="3"/>
      <c r="AC1" s="3"/>
      <c r="AD1" s="3"/>
      <c r="AE1" s="3"/>
    </row>
    <row r="2" spans="1:31" ht="21" customHeight="1" thickTop="1" thickBot="1">
      <c r="A2" s="435" t="s">
        <v>100</v>
      </c>
      <c r="B2" s="436"/>
      <c r="C2" s="436"/>
      <c r="D2" s="436"/>
      <c r="E2" s="436"/>
      <c r="F2" s="436"/>
      <c r="G2" s="415"/>
      <c r="H2" s="435" t="s">
        <v>101</v>
      </c>
      <c r="I2" s="436"/>
      <c r="J2" s="436"/>
      <c r="K2" s="436"/>
      <c r="L2" s="436"/>
      <c r="M2" s="436"/>
      <c r="N2" s="415"/>
      <c r="O2" s="435" t="s">
        <v>102</v>
      </c>
      <c r="P2" s="436"/>
      <c r="Q2" s="436"/>
      <c r="R2" s="436"/>
      <c r="S2" s="436"/>
      <c r="T2" s="436"/>
      <c r="U2" s="415"/>
      <c r="V2" s="8"/>
      <c r="W2" s="427" t="s">
        <v>6</v>
      </c>
      <c r="X2" s="413"/>
      <c r="Y2" s="413"/>
      <c r="Z2" s="413"/>
      <c r="AA2" s="413"/>
      <c r="AB2" s="428"/>
      <c r="AC2" s="3"/>
      <c r="AD2" s="3"/>
      <c r="AE2" s="3"/>
    </row>
    <row r="3" spans="1:31" ht="13.5" customHeight="1" thickBot="1">
      <c r="A3" s="85" t="s">
        <v>103</v>
      </c>
      <c r="B3" s="432" t="s">
        <v>104</v>
      </c>
      <c r="C3" s="433"/>
      <c r="D3" s="432" t="s">
        <v>105</v>
      </c>
      <c r="E3" s="433"/>
      <c r="F3" s="432" t="s">
        <v>106</v>
      </c>
      <c r="G3" s="399"/>
      <c r="H3" s="85" t="s">
        <v>107</v>
      </c>
      <c r="I3" s="432" t="s">
        <v>108</v>
      </c>
      <c r="J3" s="433"/>
      <c r="K3" s="432" t="s">
        <v>105</v>
      </c>
      <c r="L3" s="433"/>
      <c r="M3" s="432" t="s">
        <v>106</v>
      </c>
      <c r="N3" s="399"/>
      <c r="O3" s="85" t="s">
        <v>107</v>
      </c>
      <c r="P3" s="432" t="s">
        <v>108</v>
      </c>
      <c r="Q3" s="433"/>
      <c r="R3" s="432" t="s">
        <v>109</v>
      </c>
      <c r="S3" s="433"/>
      <c r="T3" s="432" t="s">
        <v>106</v>
      </c>
      <c r="U3" s="399"/>
      <c r="V3" s="8"/>
      <c r="W3" s="531" t="s">
        <v>343</v>
      </c>
      <c r="X3" s="531"/>
      <c r="Y3" s="531"/>
      <c r="Z3" s="531"/>
      <c r="AA3" s="531"/>
      <c r="AB3" s="531"/>
      <c r="AC3" s="3"/>
      <c r="AD3" s="3"/>
      <c r="AE3" s="3"/>
    </row>
    <row r="4" spans="1:31" ht="15.75" customHeight="1">
      <c r="A4" s="86" t="s">
        <v>110</v>
      </c>
      <c r="B4" s="87">
        <v>0.28670000000000001</v>
      </c>
      <c r="C4" s="88" t="s">
        <v>111</v>
      </c>
      <c r="D4" s="89">
        <v>11</v>
      </c>
      <c r="E4" s="88" t="s">
        <v>112</v>
      </c>
      <c r="F4" s="89">
        <v>0.8</v>
      </c>
      <c r="G4" s="90" t="s">
        <v>113</v>
      </c>
      <c r="H4" s="91" t="s">
        <v>88</v>
      </c>
      <c r="I4" s="92">
        <v>1.3089999999999999E-2</v>
      </c>
      <c r="J4" s="88" t="s">
        <v>111</v>
      </c>
      <c r="K4" s="93">
        <v>25.66</v>
      </c>
      <c r="L4" s="88" t="s">
        <v>112</v>
      </c>
      <c r="M4" s="89">
        <v>1.29</v>
      </c>
      <c r="N4" s="90" t="s">
        <v>113</v>
      </c>
      <c r="O4" s="91" t="s">
        <v>114</v>
      </c>
      <c r="P4" s="89">
        <v>1.4E-2</v>
      </c>
      <c r="Q4" s="88" t="s">
        <v>111</v>
      </c>
      <c r="R4" s="89">
        <v>54.1</v>
      </c>
      <c r="S4" s="88" t="s">
        <v>112</v>
      </c>
      <c r="T4" s="89">
        <v>1.8</v>
      </c>
      <c r="U4" s="90" t="s">
        <v>113</v>
      </c>
      <c r="V4" s="8"/>
      <c r="W4" s="532"/>
      <c r="X4" s="532"/>
      <c r="Y4" s="532"/>
      <c r="Z4" s="532"/>
      <c r="AA4" s="532"/>
      <c r="AB4" s="532"/>
      <c r="AC4" s="3"/>
      <c r="AD4" s="3"/>
      <c r="AE4" s="3"/>
    </row>
    <row r="5" spans="1:31" ht="15.75" customHeight="1">
      <c r="A5" s="94" t="s">
        <v>89</v>
      </c>
      <c r="B5" s="95">
        <v>9.2999999999999992E-3</v>
      </c>
      <c r="C5" s="96" t="s">
        <v>111</v>
      </c>
      <c r="D5" s="97">
        <v>56.7</v>
      </c>
      <c r="E5" s="96" t="s">
        <v>112</v>
      </c>
      <c r="F5" s="98">
        <v>6.15</v>
      </c>
      <c r="G5" s="90" t="s">
        <v>113</v>
      </c>
      <c r="H5" s="94" t="s">
        <v>90</v>
      </c>
      <c r="I5" s="99">
        <v>2.5500000000000002E-4</v>
      </c>
      <c r="J5" s="100" t="s">
        <v>111</v>
      </c>
      <c r="K5" s="352">
        <v>61.67</v>
      </c>
      <c r="L5" s="100" t="s">
        <v>112</v>
      </c>
      <c r="M5" s="101">
        <v>1.3</v>
      </c>
      <c r="N5" s="90" t="s">
        <v>113</v>
      </c>
      <c r="O5" s="94" t="s">
        <v>92</v>
      </c>
      <c r="P5" s="634">
        <v>2.5000000000000001E-3</v>
      </c>
      <c r="Q5" s="100" t="s">
        <v>111</v>
      </c>
      <c r="R5" s="101">
        <v>54.1</v>
      </c>
      <c r="S5" s="100" t="s">
        <v>112</v>
      </c>
      <c r="T5" s="101">
        <v>1.8</v>
      </c>
      <c r="U5" s="90" t="s">
        <v>113</v>
      </c>
      <c r="V5" s="8"/>
      <c r="W5" s="532"/>
      <c r="X5" s="532"/>
      <c r="Y5" s="532"/>
      <c r="Z5" s="532"/>
      <c r="AA5" s="532"/>
      <c r="AB5" s="532"/>
      <c r="AC5" s="3"/>
      <c r="AD5" s="3"/>
      <c r="AE5" s="3"/>
    </row>
    <row r="6" spans="1:31" ht="15.75" customHeight="1">
      <c r="A6" s="94" t="s">
        <v>115</v>
      </c>
      <c r="B6" s="95">
        <v>8.9999999999999993E-3</v>
      </c>
      <c r="C6" s="96" t="s">
        <v>111</v>
      </c>
      <c r="D6" s="97">
        <v>56.7</v>
      </c>
      <c r="E6" s="96" t="s">
        <v>112</v>
      </c>
      <c r="F6" s="97">
        <v>6.15</v>
      </c>
      <c r="G6" s="90" t="s">
        <v>113</v>
      </c>
      <c r="H6" s="94" t="s">
        <v>92</v>
      </c>
      <c r="I6" s="102">
        <v>2.8999999999999998E-3</v>
      </c>
      <c r="J6" s="100" t="s">
        <v>111</v>
      </c>
      <c r="K6" s="101">
        <v>112.9</v>
      </c>
      <c r="L6" s="100" t="s">
        <v>112</v>
      </c>
      <c r="M6" s="103">
        <v>7.62</v>
      </c>
      <c r="N6" s="90" t="s">
        <v>113</v>
      </c>
      <c r="O6" s="94"/>
      <c r="P6" s="101"/>
      <c r="Q6" s="100"/>
      <c r="R6" s="101"/>
      <c r="S6" s="100"/>
      <c r="T6" s="101"/>
      <c r="U6" s="104"/>
      <c r="V6" s="8"/>
      <c r="W6" s="532"/>
      <c r="X6" s="532"/>
      <c r="Y6" s="532"/>
      <c r="Z6" s="532"/>
      <c r="AA6" s="532"/>
      <c r="AB6" s="532"/>
      <c r="AC6" s="3"/>
      <c r="AD6" s="45"/>
      <c r="AE6" s="3"/>
    </row>
    <row r="7" spans="1:31" ht="15.75" customHeight="1">
      <c r="A7" s="94" t="s">
        <v>116</v>
      </c>
      <c r="B7" s="105">
        <v>5.0000000000000001E-4</v>
      </c>
      <c r="C7" s="96" t="s">
        <v>111</v>
      </c>
      <c r="D7" s="97">
        <v>91</v>
      </c>
      <c r="E7" s="96" t="s">
        <v>112</v>
      </c>
      <c r="F7" s="97">
        <v>2.66</v>
      </c>
      <c r="G7" s="90" t="s">
        <v>113</v>
      </c>
      <c r="H7" s="94" t="s">
        <v>94</v>
      </c>
      <c r="I7" s="106">
        <v>4.9199999999999999E-3</v>
      </c>
      <c r="J7" s="96" t="s">
        <v>111</v>
      </c>
      <c r="K7" s="97">
        <v>29.97</v>
      </c>
      <c r="L7" s="96" t="s">
        <v>112</v>
      </c>
      <c r="M7" s="97">
        <v>1.29</v>
      </c>
      <c r="N7" s="90" t="s">
        <v>113</v>
      </c>
      <c r="O7" s="107"/>
      <c r="P7" s="99"/>
      <c r="Q7" s="100"/>
      <c r="R7" s="101"/>
      <c r="S7" s="100"/>
      <c r="T7" s="103"/>
      <c r="U7" s="108"/>
      <c r="V7" s="109"/>
      <c r="W7" s="532"/>
      <c r="X7" s="532"/>
      <c r="Y7" s="532"/>
      <c r="Z7" s="532"/>
      <c r="AA7" s="532"/>
      <c r="AB7" s="532"/>
      <c r="AC7" s="3"/>
      <c r="AD7" s="3"/>
      <c r="AE7" s="3"/>
    </row>
    <row r="8" spans="1:31" ht="15.75" customHeight="1" thickBot="1">
      <c r="A8" s="51"/>
      <c r="B8" s="632"/>
      <c r="C8" s="111"/>
      <c r="D8" s="110"/>
      <c r="E8" s="111"/>
      <c r="F8" s="110"/>
      <c r="G8" s="81"/>
      <c r="H8" s="45" t="s">
        <v>95</v>
      </c>
      <c r="I8" s="112">
        <v>2.5500000000000002E-4</v>
      </c>
      <c r="J8" s="96" t="s">
        <v>111</v>
      </c>
      <c r="K8" s="110">
        <v>8</v>
      </c>
      <c r="L8" s="96" t="s">
        <v>112</v>
      </c>
      <c r="M8" s="110">
        <v>2.1</v>
      </c>
      <c r="N8" s="90" t="s">
        <v>113</v>
      </c>
      <c r="O8" s="51"/>
      <c r="P8" s="110"/>
      <c r="Q8" s="111"/>
      <c r="R8" s="110"/>
      <c r="S8" s="111"/>
      <c r="T8" s="110"/>
      <c r="U8" s="81"/>
      <c r="V8" s="8"/>
      <c r="W8" s="532"/>
      <c r="X8" s="532"/>
      <c r="Y8" s="532"/>
      <c r="Z8" s="532"/>
      <c r="AA8" s="532"/>
      <c r="AB8" s="532"/>
      <c r="AC8" s="3"/>
      <c r="AD8" s="3"/>
      <c r="AE8" s="3"/>
    </row>
    <row r="9" spans="1:31" ht="13.5" customHeight="1" thickBot="1">
      <c r="A9" s="113" t="s">
        <v>117</v>
      </c>
      <c r="B9" s="622">
        <f>SUM(B4:B8)</f>
        <v>0.30549999999999999</v>
      </c>
      <c r="C9" s="114" t="s">
        <v>111</v>
      </c>
      <c r="D9" s="620">
        <f>D4*B4+D5*B5+D6*B6+D7*B7+D8*B8</f>
        <v>4.2368099999999993</v>
      </c>
      <c r="E9" s="114" t="s">
        <v>118</v>
      </c>
      <c r="F9" s="620">
        <f>F4*B4+F5*B5+F6*B6+F7*B7+F8*B8</f>
        <v>0.34323500000000001</v>
      </c>
      <c r="G9" s="115" t="s">
        <v>44</v>
      </c>
      <c r="H9" s="113" t="s">
        <v>119</v>
      </c>
      <c r="I9" s="622">
        <f>SUM(I4:I8)</f>
        <v>2.1420000000000002E-2</v>
      </c>
      <c r="J9" s="114" t="s">
        <v>111</v>
      </c>
      <c r="K9" s="620">
        <f>K4*I4+K5*I5+K6*I6+K7*I7+K8*I8</f>
        <v>0.82851764999999999</v>
      </c>
      <c r="L9" s="114" t="s">
        <v>118</v>
      </c>
      <c r="M9" s="620">
        <f>M4*I4+M5*I5+M6*I6+M7*I7+M8*I8</f>
        <v>4.61979E-2</v>
      </c>
      <c r="N9" s="115" t="s">
        <v>44</v>
      </c>
      <c r="O9" s="113" t="s">
        <v>119</v>
      </c>
      <c r="P9" s="622">
        <f>SUM(P4:P8)</f>
        <v>1.6500000000000001E-2</v>
      </c>
      <c r="Q9" s="114" t="s">
        <v>111</v>
      </c>
      <c r="R9" s="620">
        <f>R4*P4+R5*P5+R6*P6+R7*P7+R8*P8</f>
        <v>0.89265000000000005</v>
      </c>
      <c r="S9" s="114" t="s">
        <v>118</v>
      </c>
      <c r="T9" s="620">
        <f>T4*P4+T5*P5+T6*P6+T7*P7+T8*P8</f>
        <v>2.9700000000000001E-2</v>
      </c>
      <c r="U9" s="115" t="s">
        <v>44</v>
      </c>
      <c r="V9" s="8"/>
      <c r="W9" s="532"/>
      <c r="X9" s="532"/>
      <c r="Y9" s="532"/>
      <c r="Z9" s="532"/>
      <c r="AA9" s="532"/>
      <c r="AB9" s="532"/>
      <c r="AC9" s="3"/>
      <c r="AD9" s="3"/>
      <c r="AE9" s="3"/>
    </row>
    <row r="10" spans="1:31" ht="16.5" customHeight="1" thickBot="1">
      <c r="A10" s="3"/>
      <c r="B10" s="3"/>
      <c r="C10" s="3"/>
      <c r="D10" s="3"/>
      <c r="E10" s="3"/>
      <c r="F10" s="3"/>
      <c r="G10" s="3"/>
      <c r="H10" s="3"/>
      <c r="I10" s="3"/>
      <c r="J10" s="3"/>
      <c r="K10" s="3"/>
      <c r="L10" s="3"/>
      <c r="M10" s="3"/>
      <c r="N10" s="3"/>
      <c r="O10" s="3"/>
      <c r="P10" s="3"/>
      <c r="Q10" s="3"/>
      <c r="R10" s="3"/>
      <c r="S10" s="3"/>
      <c r="T10" s="3"/>
      <c r="U10" s="3"/>
      <c r="V10" s="8"/>
      <c r="W10" s="532"/>
      <c r="X10" s="532"/>
      <c r="Y10" s="532"/>
      <c r="Z10" s="532"/>
      <c r="AA10" s="532"/>
      <c r="AB10" s="532"/>
      <c r="AC10" s="3"/>
      <c r="AD10" s="3"/>
      <c r="AE10" s="3"/>
    </row>
    <row r="11" spans="1:31" ht="33" customHeight="1" thickTop="1" thickBot="1">
      <c r="A11" s="434" t="s">
        <v>321</v>
      </c>
      <c r="B11" s="395"/>
      <c r="C11" s="395"/>
      <c r="D11" s="395"/>
      <c r="E11" s="395"/>
      <c r="F11" s="395"/>
      <c r="G11" s="395"/>
      <c r="H11" s="395"/>
      <c r="I11" s="395"/>
      <c r="J11" s="395"/>
      <c r="K11" s="395"/>
      <c r="L11" s="395"/>
      <c r="M11" s="395"/>
      <c r="N11" s="395"/>
      <c r="O11" s="395"/>
      <c r="P11" s="395"/>
      <c r="Q11" s="395"/>
      <c r="R11" s="395"/>
      <c r="S11" s="395"/>
      <c r="T11" s="395"/>
      <c r="U11" s="396"/>
      <c r="V11" s="8"/>
      <c r="W11" s="532"/>
      <c r="X11" s="532"/>
      <c r="Y11" s="532"/>
      <c r="Z11" s="532"/>
      <c r="AA11" s="532"/>
      <c r="AB11" s="532"/>
      <c r="AC11" s="3"/>
      <c r="AD11" s="3"/>
      <c r="AE11" s="3"/>
    </row>
    <row r="12" spans="1:31" ht="20.25" customHeight="1" thickTop="1" thickBot="1">
      <c r="A12" s="435" t="s">
        <v>120</v>
      </c>
      <c r="B12" s="436"/>
      <c r="C12" s="436"/>
      <c r="D12" s="436"/>
      <c r="E12" s="436"/>
      <c r="F12" s="436"/>
      <c r="G12" s="415"/>
      <c r="H12" s="435" t="s">
        <v>121</v>
      </c>
      <c r="I12" s="436"/>
      <c r="J12" s="436"/>
      <c r="K12" s="436"/>
      <c r="L12" s="436"/>
      <c r="M12" s="436"/>
      <c r="N12" s="415"/>
      <c r="O12" s="435" t="s">
        <v>122</v>
      </c>
      <c r="P12" s="436"/>
      <c r="Q12" s="436"/>
      <c r="R12" s="436"/>
      <c r="S12" s="436"/>
      <c r="T12" s="436"/>
      <c r="U12" s="415"/>
      <c r="V12" s="8"/>
      <c r="W12" s="532"/>
      <c r="X12" s="532"/>
      <c r="Y12" s="532"/>
      <c r="Z12" s="532"/>
      <c r="AA12" s="532"/>
      <c r="AB12" s="532"/>
      <c r="AC12" s="3"/>
      <c r="AD12" s="3"/>
      <c r="AE12" s="3"/>
    </row>
    <row r="13" spans="1:31" ht="15.75" customHeight="1">
      <c r="A13" s="91" t="s">
        <v>123</v>
      </c>
      <c r="B13" s="89">
        <v>7.0000000000000007E-2</v>
      </c>
      <c r="C13" s="88" t="s">
        <v>124</v>
      </c>
      <c r="D13" s="89">
        <v>80.5</v>
      </c>
      <c r="E13" s="88" t="s">
        <v>112</v>
      </c>
      <c r="F13" s="89">
        <v>2.73</v>
      </c>
      <c r="G13" s="90" t="s">
        <v>113</v>
      </c>
      <c r="H13" s="91" t="s">
        <v>123</v>
      </c>
      <c r="I13" s="89">
        <v>1.0179999999999999E-4</v>
      </c>
      <c r="J13" s="88" t="s">
        <v>125</v>
      </c>
      <c r="K13" s="89">
        <v>78.099999999999994</v>
      </c>
      <c r="L13" s="88" t="s">
        <v>112</v>
      </c>
      <c r="M13" s="93">
        <v>2.08</v>
      </c>
      <c r="N13" s="90" t="s">
        <v>113</v>
      </c>
      <c r="O13" s="91" t="s">
        <v>123</v>
      </c>
      <c r="P13" s="116">
        <v>4.2999999999999997E-2</v>
      </c>
      <c r="Q13" s="88" t="s">
        <v>125</v>
      </c>
      <c r="R13" s="89">
        <v>78.099999999999994</v>
      </c>
      <c r="S13" s="88" t="s">
        <v>112</v>
      </c>
      <c r="T13" s="89">
        <v>2.08</v>
      </c>
      <c r="U13" s="90" t="s">
        <v>113</v>
      </c>
      <c r="V13" s="3"/>
      <c r="W13" s="532"/>
      <c r="X13" s="532"/>
      <c r="Y13" s="532"/>
      <c r="Z13" s="532"/>
      <c r="AA13" s="532"/>
      <c r="AB13" s="532"/>
      <c r="AC13" s="3"/>
      <c r="AD13" s="3"/>
      <c r="AE13" s="3"/>
    </row>
    <row r="14" spans="1:31" ht="15.75" customHeight="1">
      <c r="A14" s="94" t="s">
        <v>126</v>
      </c>
      <c r="B14" s="101">
        <v>0.18</v>
      </c>
      <c r="C14" s="100" t="s">
        <v>124</v>
      </c>
      <c r="D14" s="101">
        <v>24.8</v>
      </c>
      <c r="E14" s="100" t="s">
        <v>112</v>
      </c>
      <c r="F14" s="101">
        <v>1.29</v>
      </c>
      <c r="G14" s="90" t="s">
        <v>113</v>
      </c>
      <c r="H14" s="94" t="s">
        <v>126</v>
      </c>
      <c r="I14" s="101">
        <v>1.81</v>
      </c>
      <c r="J14" s="100" t="s">
        <v>125</v>
      </c>
      <c r="K14" s="101">
        <v>29.97</v>
      </c>
      <c r="L14" s="100" t="s">
        <v>112</v>
      </c>
      <c r="M14" s="118">
        <v>1.29</v>
      </c>
      <c r="N14" s="90" t="s">
        <v>113</v>
      </c>
      <c r="O14" s="94" t="s">
        <v>126</v>
      </c>
      <c r="P14" s="101">
        <v>0.82</v>
      </c>
      <c r="Q14" s="100" t="s">
        <v>125</v>
      </c>
      <c r="R14" s="101">
        <v>29.97</v>
      </c>
      <c r="S14" s="100" t="s">
        <v>112</v>
      </c>
      <c r="T14" s="101">
        <v>1.49</v>
      </c>
      <c r="U14" s="90" t="s">
        <v>113</v>
      </c>
      <c r="V14" s="3"/>
      <c r="W14" s="532"/>
      <c r="X14" s="532"/>
      <c r="Y14" s="532"/>
      <c r="Z14" s="532"/>
      <c r="AA14" s="532"/>
      <c r="AB14" s="532"/>
      <c r="AC14" s="3"/>
      <c r="AD14" s="3"/>
      <c r="AE14" s="3"/>
    </row>
    <row r="15" spans="1:31" ht="15.75" customHeight="1">
      <c r="A15" s="51" t="s">
        <v>127</v>
      </c>
      <c r="B15" s="99">
        <v>4.4999999999999997E-3</v>
      </c>
      <c r="C15" s="100" t="s">
        <v>124</v>
      </c>
      <c r="D15" s="101">
        <v>89.3</v>
      </c>
      <c r="E15" s="100" t="s">
        <v>112</v>
      </c>
      <c r="F15" s="101">
        <v>2.13</v>
      </c>
      <c r="G15" s="90" t="s">
        <v>113</v>
      </c>
      <c r="H15" s="94" t="s">
        <v>128</v>
      </c>
      <c r="I15" s="101">
        <v>0.2</v>
      </c>
      <c r="J15" s="100" t="s">
        <v>125</v>
      </c>
      <c r="K15" s="101">
        <v>89.3</v>
      </c>
      <c r="L15" s="100" t="s">
        <v>112</v>
      </c>
      <c r="M15" s="118">
        <v>2.08</v>
      </c>
      <c r="N15" s="90" t="s">
        <v>113</v>
      </c>
      <c r="O15" s="94" t="s">
        <v>128</v>
      </c>
      <c r="P15" s="101">
        <v>0.18</v>
      </c>
      <c r="Q15" s="100" t="s">
        <v>125</v>
      </c>
      <c r="R15" s="101">
        <v>89.3</v>
      </c>
      <c r="S15" s="100" t="s">
        <v>112</v>
      </c>
      <c r="T15" s="101">
        <v>2.6</v>
      </c>
      <c r="U15" s="90" t="s">
        <v>113</v>
      </c>
      <c r="V15" s="3"/>
      <c r="W15" s="532"/>
      <c r="X15" s="532"/>
      <c r="Y15" s="532"/>
      <c r="Z15" s="532"/>
      <c r="AA15" s="532"/>
      <c r="AB15" s="532"/>
      <c r="AC15" s="3"/>
      <c r="AD15" s="3"/>
      <c r="AE15" s="3"/>
    </row>
    <row r="16" spans="1:31" ht="15.75" customHeight="1" thickBot="1">
      <c r="A16" s="119" t="s">
        <v>128</v>
      </c>
      <c r="B16" s="628">
        <v>0.04</v>
      </c>
      <c r="C16" s="120" t="s">
        <v>124</v>
      </c>
      <c r="D16" s="110">
        <v>80.5</v>
      </c>
      <c r="E16" s="120" t="s">
        <v>112</v>
      </c>
      <c r="F16" s="110">
        <v>2.73</v>
      </c>
      <c r="G16" s="90" t="s">
        <v>113</v>
      </c>
      <c r="H16" s="56"/>
      <c r="I16" s="112"/>
      <c r="J16" s="121"/>
      <c r="K16" s="112"/>
      <c r="L16" s="121"/>
      <c r="M16" s="112"/>
      <c r="N16" s="82"/>
      <c r="O16" s="122"/>
      <c r="P16" s="110"/>
      <c r="Q16" s="120"/>
      <c r="R16" s="110"/>
      <c r="S16" s="120"/>
      <c r="T16" s="110"/>
      <c r="U16" s="82"/>
      <c r="V16" s="124"/>
      <c r="W16" s="532"/>
      <c r="X16" s="532"/>
      <c r="Y16" s="532"/>
      <c r="Z16" s="532"/>
      <c r="AA16" s="532"/>
      <c r="AB16" s="532"/>
      <c r="AC16" s="3"/>
      <c r="AD16" s="3"/>
      <c r="AE16" s="3"/>
    </row>
    <row r="17" spans="1:31" ht="13.5" customHeight="1" thickBot="1">
      <c r="A17" s="113" t="s">
        <v>117</v>
      </c>
      <c r="B17" s="622">
        <f>SUM(B13:B16)</f>
        <v>0.29449999999999998</v>
      </c>
      <c r="C17" s="114" t="s">
        <v>124</v>
      </c>
      <c r="D17" s="620">
        <f>B13*D13+B14*D14+B15*D15+B16*D16</f>
        <v>13.72085</v>
      </c>
      <c r="E17" s="114" t="s">
        <v>129</v>
      </c>
      <c r="F17" s="620">
        <f>F13*B13+F14*B14+F15*B15+F16*B16</f>
        <v>0.54208500000000004</v>
      </c>
      <c r="G17" s="115" t="s">
        <v>130</v>
      </c>
      <c r="H17" s="123" t="s">
        <v>119</v>
      </c>
      <c r="I17" s="629">
        <f>SUM(I13:I16)</f>
        <v>2.0101018000000002</v>
      </c>
      <c r="J17" s="115" t="s">
        <v>124</v>
      </c>
      <c r="K17" s="630">
        <f>(I13*K13)+(I13*K13)+(I14*K14)+(I15*K15)</f>
        <v>72.121601159999997</v>
      </c>
      <c r="L17" s="115" t="s">
        <v>129</v>
      </c>
      <c r="M17" s="631">
        <f>M13*I13+M14*I14+M15*I15</f>
        <v>2.7511117440000001</v>
      </c>
      <c r="N17" s="115" t="s">
        <v>130</v>
      </c>
      <c r="O17" s="113" t="s">
        <v>119</v>
      </c>
      <c r="P17" s="622">
        <f>SUM(P13:P16)</f>
        <v>1.0429999999999999</v>
      </c>
      <c r="Q17" s="114" t="s">
        <v>124</v>
      </c>
      <c r="R17" s="620">
        <f>SUMPRODUCT(R13:R16,P13:P16)</f>
        <v>44.0077</v>
      </c>
      <c r="S17" s="114" t="s">
        <v>129</v>
      </c>
      <c r="T17" s="620">
        <f>(P13*T13)+(P14*T14)+(P15*T15)</f>
        <v>1.7792399999999999</v>
      </c>
      <c r="U17" s="115" t="s">
        <v>130</v>
      </c>
      <c r="V17" s="124"/>
      <c r="W17" s="532"/>
      <c r="X17" s="532"/>
      <c r="Y17" s="532"/>
      <c r="Z17" s="532"/>
      <c r="AA17" s="532"/>
      <c r="AB17" s="532"/>
      <c r="AC17" s="3"/>
      <c r="AD17" s="3"/>
      <c r="AE17" s="3"/>
    </row>
    <row r="18" spans="1:31" ht="16.5" customHeight="1" thickBot="1">
      <c r="A18" s="3"/>
      <c r="B18" s="3"/>
      <c r="C18" s="3"/>
      <c r="D18" s="3"/>
      <c r="E18" s="3"/>
      <c r="F18" s="3"/>
      <c r="G18" s="3"/>
      <c r="H18" s="3"/>
      <c r="I18" s="3"/>
      <c r="J18" s="3"/>
      <c r="K18" s="3"/>
      <c r="L18" s="3"/>
      <c r="M18" s="3"/>
      <c r="N18" s="3"/>
      <c r="O18" s="3"/>
      <c r="P18" s="3"/>
      <c r="Q18" s="3"/>
      <c r="R18" s="3"/>
      <c r="S18" s="3"/>
      <c r="T18" s="3"/>
      <c r="U18" s="3"/>
      <c r="V18" s="3"/>
      <c r="W18" s="532"/>
      <c r="X18" s="532"/>
      <c r="Y18" s="532"/>
      <c r="Z18" s="532"/>
      <c r="AA18" s="532"/>
      <c r="AB18" s="532"/>
      <c r="AC18" s="3"/>
      <c r="AD18" s="3"/>
      <c r="AE18" s="3"/>
    </row>
    <row r="19" spans="1:31" ht="33" customHeight="1" thickTop="1" thickBot="1">
      <c r="A19" s="434" t="s">
        <v>322</v>
      </c>
      <c r="B19" s="395"/>
      <c r="C19" s="395"/>
      <c r="D19" s="395"/>
      <c r="E19" s="395"/>
      <c r="F19" s="395"/>
      <c r="G19" s="395"/>
      <c r="H19" s="395"/>
      <c r="I19" s="395"/>
      <c r="J19" s="395"/>
      <c r="K19" s="395"/>
      <c r="L19" s="395"/>
      <c r="M19" s="395"/>
      <c r="N19" s="395"/>
      <c r="O19" s="395"/>
      <c r="P19" s="395"/>
      <c r="Q19" s="395"/>
      <c r="R19" s="395"/>
      <c r="S19" s="395"/>
      <c r="T19" s="395"/>
      <c r="U19" s="396"/>
      <c r="V19" s="3"/>
      <c r="W19" s="532"/>
      <c r="X19" s="532"/>
      <c r="Y19" s="532"/>
      <c r="Z19" s="532"/>
      <c r="AA19" s="532"/>
      <c r="AB19" s="532"/>
      <c r="AC19" s="3"/>
      <c r="AD19" s="3"/>
      <c r="AE19" s="3"/>
    </row>
    <row r="20" spans="1:31" ht="20.25" customHeight="1" thickTop="1" thickBot="1">
      <c r="A20" s="429" t="s">
        <v>131</v>
      </c>
      <c r="B20" s="430"/>
      <c r="C20" s="430"/>
      <c r="D20" s="430"/>
      <c r="E20" s="430"/>
      <c r="F20" s="430"/>
      <c r="G20" s="431"/>
      <c r="H20" s="429" t="s">
        <v>132</v>
      </c>
      <c r="I20" s="430"/>
      <c r="J20" s="430"/>
      <c r="K20" s="430"/>
      <c r="L20" s="430"/>
      <c r="M20" s="430"/>
      <c r="N20" s="431"/>
      <c r="O20" s="429" t="s">
        <v>133</v>
      </c>
      <c r="P20" s="430"/>
      <c r="Q20" s="430"/>
      <c r="R20" s="430"/>
      <c r="S20" s="430"/>
      <c r="T20" s="430"/>
      <c r="U20" s="431"/>
      <c r="V20" s="3"/>
      <c r="W20" s="3"/>
      <c r="X20" s="3"/>
      <c r="Y20" s="3"/>
      <c r="Z20" s="84"/>
      <c r="AA20" s="84"/>
      <c r="AB20" s="3"/>
      <c r="AC20" s="3"/>
      <c r="AD20" s="3"/>
      <c r="AE20" s="3"/>
    </row>
    <row r="21" spans="1:31" ht="15.75" customHeight="1">
      <c r="A21" s="51" t="s">
        <v>134</v>
      </c>
      <c r="B21" s="633">
        <f>B9</f>
        <v>0.30549999999999999</v>
      </c>
      <c r="C21" s="111" t="s">
        <v>111</v>
      </c>
      <c r="D21" s="618">
        <f>D9</f>
        <v>4.2368099999999993</v>
      </c>
      <c r="E21" s="111" t="s">
        <v>118</v>
      </c>
      <c r="F21" s="618">
        <f>F9</f>
        <v>0.34323500000000001</v>
      </c>
      <c r="G21" s="81" t="s">
        <v>44</v>
      </c>
      <c r="H21" s="51" t="s">
        <v>134</v>
      </c>
      <c r="I21" s="617">
        <f>I9</f>
        <v>2.1420000000000002E-2</v>
      </c>
      <c r="J21" s="111" t="s">
        <v>111</v>
      </c>
      <c r="K21" s="618">
        <f>K9</f>
        <v>0.82851764999999999</v>
      </c>
      <c r="L21" s="111" t="s">
        <v>118</v>
      </c>
      <c r="M21" s="618">
        <f>M9</f>
        <v>4.61979E-2</v>
      </c>
      <c r="N21" s="81" t="s">
        <v>44</v>
      </c>
      <c r="O21" s="125" t="s">
        <v>134</v>
      </c>
      <c r="P21" s="618">
        <f>P9</f>
        <v>1.6500000000000001E-2</v>
      </c>
      <c r="Q21" s="111" t="s">
        <v>111</v>
      </c>
      <c r="R21" s="618">
        <f>R9</f>
        <v>0.89265000000000005</v>
      </c>
      <c r="S21" s="111" t="s">
        <v>118</v>
      </c>
      <c r="T21" s="618">
        <f>T9</f>
        <v>2.9700000000000001E-2</v>
      </c>
      <c r="U21" s="81" t="s">
        <v>44</v>
      </c>
      <c r="V21" s="3"/>
      <c r="W21" s="635" t="s">
        <v>34</v>
      </c>
      <c r="X21" s="636"/>
      <c r="Y21" s="636"/>
      <c r="Z21" s="84"/>
      <c r="AA21" s="84"/>
      <c r="AB21" s="3"/>
      <c r="AC21" s="3"/>
      <c r="AD21" s="3"/>
      <c r="AE21" s="3"/>
    </row>
    <row r="22" spans="1:31" ht="15.75" customHeight="1">
      <c r="A22" s="51" t="s">
        <v>136</v>
      </c>
      <c r="B22" s="437">
        <v>12</v>
      </c>
      <c r="C22" s="408"/>
      <c r="D22" s="408"/>
      <c r="E22" s="408"/>
      <c r="F22" s="438"/>
      <c r="G22" s="127" t="s">
        <v>137</v>
      </c>
      <c r="H22" s="51" t="s">
        <v>136</v>
      </c>
      <c r="I22" s="437">
        <v>1000</v>
      </c>
      <c r="J22" s="408"/>
      <c r="K22" s="408"/>
      <c r="L22" s="408"/>
      <c r="M22" s="438"/>
      <c r="N22" s="127" t="s">
        <v>137</v>
      </c>
      <c r="O22" s="125" t="s">
        <v>136</v>
      </c>
      <c r="P22" s="407">
        <v>1000</v>
      </c>
      <c r="Q22" s="408"/>
      <c r="R22" s="408"/>
      <c r="S22" s="408"/>
      <c r="T22" s="409"/>
      <c r="U22" s="127" t="s">
        <v>137</v>
      </c>
      <c r="V22" s="3"/>
      <c r="W22" s="637" t="s">
        <v>36</v>
      </c>
      <c r="X22" s="636"/>
      <c r="Y22" s="636"/>
      <c r="Z22" s="84"/>
      <c r="AA22" s="84"/>
      <c r="AB22" s="3"/>
      <c r="AC22" s="3"/>
      <c r="AD22" s="3"/>
      <c r="AE22" s="3"/>
    </row>
    <row r="23" spans="1:31" ht="15.75" customHeight="1" thickBot="1">
      <c r="A23" s="51" t="s">
        <v>140</v>
      </c>
      <c r="B23" s="621">
        <f>B17/B22</f>
        <v>2.4541666666666666E-2</v>
      </c>
      <c r="C23" s="379" t="s">
        <v>111</v>
      </c>
      <c r="D23" s="621">
        <f>D17/B22</f>
        <v>1.1434041666666668</v>
      </c>
      <c r="E23" s="380" t="s">
        <v>118</v>
      </c>
      <c r="F23" s="621">
        <f>F17/B22</f>
        <v>4.5173750000000006E-2</v>
      </c>
      <c r="G23" s="81" t="s">
        <v>44</v>
      </c>
      <c r="H23" s="56" t="s">
        <v>140</v>
      </c>
      <c r="I23" s="624">
        <f>I17/I22</f>
        <v>2.0101018000000001E-3</v>
      </c>
      <c r="J23" s="129" t="s">
        <v>111</v>
      </c>
      <c r="K23" s="623">
        <f>K17/I22</f>
        <v>7.2121601159999993E-2</v>
      </c>
      <c r="L23" s="379" t="s">
        <v>118</v>
      </c>
      <c r="M23" s="623">
        <f>M17/I22</f>
        <v>2.7511117440000002E-3</v>
      </c>
      <c r="N23" s="81" t="s">
        <v>44</v>
      </c>
      <c r="O23" s="51" t="s">
        <v>140</v>
      </c>
      <c r="P23" s="621">
        <f>P17/P22</f>
        <v>1.0429999999999999E-3</v>
      </c>
      <c r="Q23" s="379" t="s">
        <v>111</v>
      </c>
      <c r="R23" s="619">
        <f>R17/P22</f>
        <v>4.4007699999999997E-2</v>
      </c>
      <c r="S23" s="45" t="s">
        <v>118</v>
      </c>
      <c r="T23" s="619">
        <f>T17/I22</f>
        <v>1.7792399999999999E-3</v>
      </c>
      <c r="U23" s="81" t="s">
        <v>44</v>
      </c>
      <c r="V23" s="3"/>
      <c r="W23" s="3"/>
      <c r="X23" s="3"/>
      <c r="Y23" s="3"/>
      <c r="Z23" s="130"/>
      <c r="AA23" s="130"/>
      <c r="AB23" s="3"/>
      <c r="AC23" s="3"/>
      <c r="AD23" s="3"/>
      <c r="AE23" s="3"/>
    </row>
    <row r="24" spans="1:31" ht="13.5" customHeight="1" thickBot="1">
      <c r="A24" s="113" t="s">
        <v>119</v>
      </c>
      <c r="B24" s="627">
        <f>B21+B23</f>
        <v>0.33004166666666668</v>
      </c>
      <c r="C24" s="114" t="s">
        <v>111</v>
      </c>
      <c r="D24" s="626">
        <f>D21+D23</f>
        <v>5.3802141666666659</v>
      </c>
      <c r="E24" s="114" t="s">
        <v>118</v>
      </c>
      <c r="F24" s="625">
        <f>F21+F23</f>
        <v>0.38840875000000002</v>
      </c>
      <c r="G24" s="115" t="s">
        <v>44</v>
      </c>
      <c r="H24" s="113"/>
      <c r="I24" s="622">
        <f>I21+I23</f>
        <v>2.3430101800000002E-2</v>
      </c>
      <c r="J24" s="114" t="s">
        <v>111</v>
      </c>
      <c r="K24" s="620">
        <f>K21+K23</f>
        <v>0.90063925115999999</v>
      </c>
      <c r="L24" s="114" t="s">
        <v>118</v>
      </c>
      <c r="M24" s="620">
        <f>M21+M23</f>
        <v>4.8949011744000001E-2</v>
      </c>
      <c r="N24" s="115" t="s">
        <v>44</v>
      </c>
      <c r="O24" s="113"/>
      <c r="P24" s="622">
        <f>P21+P23</f>
        <v>1.7543E-2</v>
      </c>
      <c r="Q24" s="114" t="s">
        <v>111</v>
      </c>
      <c r="R24" s="620">
        <f>R21+R23</f>
        <v>0.93665770000000004</v>
      </c>
      <c r="S24" s="114" t="s">
        <v>118</v>
      </c>
      <c r="T24" s="620">
        <f>T21+T23</f>
        <v>3.1479239999999999E-2</v>
      </c>
      <c r="U24" s="115" t="s">
        <v>44</v>
      </c>
      <c r="V24" s="3"/>
      <c r="W24" s="131"/>
      <c r="X24" s="131"/>
      <c r="Y24" s="131"/>
      <c r="Z24" s="131"/>
      <c r="AA24" s="131"/>
      <c r="AB24" s="3"/>
      <c r="AC24" s="3"/>
      <c r="AD24" s="3"/>
      <c r="AE24" s="3"/>
    </row>
    <row r="25" spans="1:31" ht="12.75" customHeight="1">
      <c r="A25" s="3"/>
      <c r="B25" s="3"/>
      <c r="C25" s="3"/>
      <c r="D25" s="3"/>
      <c r="E25" s="3"/>
      <c r="F25" s="3"/>
      <c r="G25" s="3"/>
      <c r="H25" s="3"/>
      <c r="I25" s="3"/>
      <c r="J25" s="3"/>
      <c r="K25" s="3"/>
      <c r="L25" s="3"/>
      <c r="M25" s="3"/>
      <c r="N25" s="3"/>
      <c r="O25" s="3"/>
      <c r="P25" s="132"/>
      <c r="Q25" s="3"/>
      <c r="R25" s="3"/>
      <c r="S25" s="3"/>
      <c r="T25" s="3"/>
      <c r="U25" s="3"/>
      <c r="V25" s="3"/>
      <c r="W25" s="3"/>
      <c r="X25" s="3"/>
      <c r="Y25" s="3"/>
      <c r="Z25" s="131"/>
      <c r="AA25" s="131"/>
      <c r="AB25" s="3"/>
      <c r="AC25" s="3"/>
      <c r="AD25" s="3"/>
      <c r="AE25" s="3"/>
    </row>
    <row r="26" spans="1:31" ht="15.75" customHeight="1">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row>
    <row r="27" spans="1:31" ht="15.75" customHeight="1">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row>
    <row r="28" spans="1:31" ht="15.75"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row>
    <row r="29" spans="1:31" ht="15.75"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row>
    <row r="30" spans="1:31" ht="15.75" customHeight="1">
      <c r="A30" s="3"/>
      <c r="B30" s="3"/>
      <c r="C30" s="3"/>
      <c r="D30" s="3"/>
      <c r="E30" s="3"/>
      <c r="F30" s="3"/>
      <c r="G30" s="3"/>
      <c r="H30" s="3"/>
      <c r="I30" s="3"/>
      <c r="J30" s="3"/>
      <c r="K30" s="3"/>
      <c r="L30" s="3"/>
      <c r="M30" s="3"/>
      <c r="N30" s="3"/>
      <c r="O30" s="133"/>
      <c r="P30" s="3"/>
      <c r="Q30" s="3"/>
      <c r="R30" s="3"/>
      <c r="S30" s="3"/>
      <c r="T30" s="3"/>
      <c r="U30" s="3"/>
      <c r="V30" s="3"/>
      <c r="W30" s="3"/>
      <c r="X30" s="3"/>
      <c r="Y30" s="3"/>
      <c r="Z30" s="3"/>
      <c r="AA30" s="3"/>
      <c r="AB30" s="3"/>
      <c r="AC30" s="3"/>
      <c r="AD30" s="3"/>
      <c r="AE30" s="3"/>
    </row>
    <row r="31" spans="1:31" ht="15.75" customHeight="1">
      <c r="A31" s="3"/>
      <c r="B31" s="3"/>
      <c r="C31" s="3"/>
      <c r="D31" s="3"/>
      <c r="E31" s="3"/>
      <c r="F31" s="3"/>
      <c r="G31" s="3"/>
      <c r="H31" s="3"/>
      <c r="I31" s="3"/>
      <c r="J31" s="3"/>
      <c r="K31" s="3"/>
      <c r="L31" s="3"/>
      <c r="M31" s="3"/>
      <c r="N31" s="3"/>
      <c r="O31" s="134"/>
      <c r="P31" s="3"/>
      <c r="Q31" s="3"/>
      <c r="R31" s="3"/>
      <c r="S31" s="3"/>
      <c r="T31" s="342"/>
      <c r="U31" s="342"/>
      <c r="V31" s="3"/>
      <c r="W31" s="3"/>
      <c r="X31" s="3"/>
      <c r="Y31" s="3"/>
      <c r="Z31" s="3"/>
      <c r="AA31" s="3"/>
      <c r="AB31" s="3"/>
      <c r="AC31" s="3"/>
      <c r="AD31" s="3"/>
      <c r="AE31" s="3"/>
    </row>
    <row r="32" spans="1:31" ht="15.75" customHeight="1">
      <c r="A32" s="3"/>
      <c r="B32" s="3"/>
      <c r="C32" s="3"/>
      <c r="D32" s="3"/>
      <c r="E32" s="3"/>
      <c r="F32" s="3"/>
      <c r="G32" s="3"/>
      <c r="H32" s="3"/>
      <c r="I32" s="3"/>
      <c r="J32" s="3"/>
      <c r="K32" s="3"/>
      <c r="L32" s="3"/>
      <c r="M32" s="3"/>
      <c r="N32" s="3"/>
      <c r="O32" s="134"/>
      <c r="P32" s="3"/>
      <c r="Q32" s="3"/>
      <c r="R32" s="3"/>
      <c r="S32" s="3"/>
      <c r="T32" s="342"/>
      <c r="U32" s="342"/>
      <c r="V32" s="3"/>
      <c r="W32" s="3"/>
      <c r="X32" s="3"/>
      <c r="Y32" s="3"/>
      <c r="Z32" s="3"/>
      <c r="AA32" s="3"/>
      <c r="AB32" s="3"/>
      <c r="AC32" s="3"/>
      <c r="AD32" s="3"/>
      <c r="AE32" s="3"/>
    </row>
    <row r="33" spans="1:31" ht="15.75" customHeight="1">
      <c r="A33" s="3"/>
      <c r="B33" s="3"/>
      <c r="C33" s="3"/>
      <c r="D33" s="3"/>
      <c r="E33" s="3"/>
      <c r="F33" s="3"/>
      <c r="G33" s="3"/>
      <c r="H33" s="3"/>
      <c r="I33" s="3"/>
      <c r="J33" s="3"/>
      <c r="K33" s="3"/>
      <c r="L33" s="3"/>
      <c r="M33" s="3"/>
      <c r="N33" s="3"/>
      <c r="O33" s="3"/>
      <c r="P33" s="3"/>
      <c r="Q33" s="3"/>
      <c r="R33" s="3"/>
      <c r="S33" s="3"/>
      <c r="T33" s="342"/>
      <c r="U33" s="342"/>
      <c r="V33" s="3"/>
      <c r="W33" s="3"/>
      <c r="X33" s="3"/>
      <c r="Y33" s="3"/>
      <c r="Z33" s="3"/>
      <c r="AA33" s="3"/>
      <c r="AB33" s="3"/>
      <c r="AC33" s="3"/>
      <c r="AD33" s="3"/>
      <c r="AE33" s="3"/>
    </row>
    <row r="34" spans="1:31" ht="15.75" customHeight="1">
      <c r="A34" s="3"/>
      <c r="B34" s="3"/>
      <c r="C34" s="3"/>
      <c r="D34" s="3"/>
      <c r="E34" s="3"/>
      <c r="F34" s="3"/>
      <c r="G34" s="3"/>
      <c r="H34" s="3"/>
      <c r="I34" s="3"/>
      <c r="J34" s="3"/>
      <c r="K34" s="3"/>
      <c r="L34" s="3"/>
      <c r="M34" s="3"/>
      <c r="N34" s="3"/>
      <c r="O34" s="1"/>
      <c r="P34" s="3"/>
      <c r="Q34" s="3"/>
      <c r="R34" s="3"/>
      <c r="S34" s="3"/>
      <c r="T34" s="3"/>
      <c r="U34" s="3"/>
      <c r="V34" s="3"/>
      <c r="W34" s="3"/>
      <c r="X34" s="3"/>
      <c r="Y34" s="3"/>
      <c r="Z34" s="3"/>
      <c r="AA34" s="3"/>
      <c r="AB34" s="3"/>
      <c r="AC34" s="3"/>
      <c r="AD34" s="3"/>
      <c r="AE34" s="3"/>
    </row>
    <row r="35" spans="1:31" ht="15.75" customHeight="1">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row>
    <row r="36" spans="1:31" ht="12.7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row>
    <row r="37" spans="1:31" ht="12.7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row>
    <row r="38" spans="1:31" ht="12.7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row>
    <row r="39" spans="1:31" ht="12.7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row>
    <row r="40" spans="1:31" ht="12.7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row>
    <row r="41" spans="1:31" ht="12.7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row>
    <row r="42" spans="1:31" ht="12.7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row>
    <row r="43" spans="1:31" ht="12.7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row>
    <row r="44" spans="1:31" ht="12.7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row>
    <row r="45" spans="1:31" ht="12.7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row>
    <row r="46" spans="1:31" ht="12.7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row>
    <row r="47" spans="1:31" ht="12.7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row>
    <row r="48" spans="1:31" ht="12.7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row>
    <row r="49" spans="1:31" ht="12.7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row>
    <row r="50" spans="1:31" ht="12.7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row>
    <row r="51" spans="1:31" ht="12.7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row>
    <row r="52" spans="1:31" ht="12.7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row>
    <row r="53" spans="1:31" ht="12.7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row>
    <row r="54" spans="1:31" ht="12.7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row>
    <row r="55" spans="1:31" ht="12.7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row>
    <row r="56" spans="1:31" ht="12.7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row>
    <row r="57" spans="1:31" ht="12.7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row>
    <row r="58" spans="1:31" ht="12.7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row>
    <row r="59" spans="1:31" ht="12.7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row>
    <row r="60" spans="1:31" ht="12.7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row>
    <row r="61" spans="1:31" ht="12.7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row>
    <row r="62" spans="1:31" ht="12.7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row>
    <row r="63" spans="1:31" ht="12.7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row>
    <row r="64" spans="1:31" ht="12.7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row>
    <row r="65" spans="1:31" ht="12.7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row>
    <row r="66" spans="1:31" ht="12.7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row>
    <row r="67" spans="1:31" ht="12.7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row>
    <row r="68" spans="1:31" ht="12.7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row>
    <row r="69" spans="1:31" ht="12.7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row>
    <row r="70" spans="1:31" ht="12.7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row>
    <row r="71" spans="1:31" ht="12.7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row>
    <row r="72" spans="1:31" ht="12.7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row>
    <row r="73" spans="1:31" ht="12.7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row>
    <row r="74" spans="1:31" ht="12.7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row>
    <row r="75" spans="1:31" ht="12.7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row>
    <row r="76" spans="1:31" ht="12.7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row>
    <row r="77" spans="1:31" ht="12.7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row>
    <row r="78" spans="1:31" ht="12.7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row>
    <row r="79" spans="1:31" ht="12.7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row>
    <row r="80" spans="1:31" ht="12.7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row>
    <row r="81" spans="1:31" ht="12.7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row>
    <row r="82" spans="1:31" ht="12.7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row>
    <row r="83" spans="1:31" ht="12.7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row>
    <row r="84" spans="1:31" ht="12.7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row>
    <row r="85" spans="1:31" ht="12.7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row>
    <row r="86" spans="1:31" ht="12.7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row>
    <row r="87" spans="1:31" ht="12.7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row>
    <row r="88" spans="1:31" ht="12.7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row>
    <row r="89" spans="1:31" ht="12.7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row>
    <row r="90" spans="1:31" ht="12.7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row>
    <row r="91" spans="1:31" ht="12.7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row>
    <row r="92" spans="1:31" ht="12.7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row>
    <row r="93" spans="1:31" ht="12.7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row>
    <row r="94" spans="1:31" ht="12.7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row>
    <row r="95" spans="1:31" ht="12.7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row>
    <row r="96" spans="1:31" ht="12.7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row>
    <row r="97" spans="1:31" ht="12.7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row>
    <row r="98" spans="1:31" ht="12.7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row>
    <row r="99" spans="1:31" ht="12.7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row>
    <row r="100" spans="1:31" ht="12.7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row>
    <row r="101" spans="1:31" ht="12.7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row>
    <row r="102" spans="1:31" ht="12.7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row>
    <row r="103" spans="1:31" ht="12.7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row>
    <row r="104" spans="1:31" ht="12.7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row>
    <row r="105" spans="1:31" ht="12.7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row>
    <row r="106" spans="1:31" ht="12.7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row>
    <row r="107" spans="1:31" ht="12.7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row>
    <row r="108" spans="1:31" ht="12.7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row>
    <row r="109" spans="1:31" ht="12.7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row>
    <row r="110" spans="1:31" ht="12.7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row>
    <row r="111" spans="1:31" ht="12.7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row>
    <row r="112" spans="1:31" ht="12.7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row>
    <row r="113" spans="1:31" ht="12.7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row>
    <row r="114" spans="1:31" ht="12.7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row>
    <row r="115" spans="1:31" ht="12.7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row>
    <row r="116" spans="1:31" ht="12.7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row>
    <row r="117" spans="1:31" ht="12.7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row>
    <row r="118" spans="1:31" ht="12.7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row>
    <row r="119" spans="1:31" ht="12.7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row>
    <row r="120" spans="1:31" ht="12.7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row>
    <row r="121" spans="1:31" ht="12.7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row>
    <row r="122" spans="1:31" ht="12.7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row>
    <row r="123" spans="1:31" ht="12.7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row>
    <row r="124" spans="1:31" ht="12.7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row>
    <row r="125" spans="1:31" ht="12.7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row>
    <row r="126" spans="1:31" ht="12.7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row>
    <row r="127" spans="1:31" ht="12.7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row>
    <row r="128" spans="1:31" ht="12.7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row>
    <row r="129" spans="1:31" ht="12.7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row>
    <row r="130" spans="1:31" ht="12.7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row>
    <row r="131" spans="1:31" ht="12.7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row>
    <row r="132" spans="1:31" ht="12.7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row>
    <row r="133" spans="1:31" ht="12.7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row>
    <row r="134" spans="1:31" ht="12.7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row>
    <row r="135" spans="1:31" ht="12.7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row>
    <row r="136" spans="1:31" ht="12.7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row>
    <row r="137" spans="1:31" ht="12.7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row>
    <row r="138" spans="1:31" ht="12.7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row>
    <row r="139" spans="1:31" ht="12.7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row>
    <row r="140" spans="1:31" ht="12.7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row>
    <row r="141" spans="1:31" ht="12.7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row>
    <row r="142" spans="1:31" ht="12.7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row>
    <row r="143" spans="1:31" ht="12.7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row>
    <row r="144" spans="1:31" ht="12.7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row>
    <row r="145" spans="1:31" ht="12.7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row>
    <row r="146" spans="1:31" ht="12.7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row>
    <row r="147" spans="1:31" ht="12.7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row>
    <row r="148" spans="1:31" ht="12.7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row>
    <row r="149" spans="1:31" ht="12.7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row>
    <row r="150" spans="1:31" ht="12.7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row>
    <row r="151" spans="1:31" ht="12.7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row>
    <row r="152" spans="1:31" ht="12.7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row>
    <row r="153" spans="1:31" ht="12.7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row>
    <row r="154" spans="1:31" ht="12.7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row>
    <row r="155" spans="1:31" ht="12.7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row>
    <row r="156" spans="1:31" ht="12.7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row>
    <row r="157" spans="1:31" ht="12.7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row>
    <row r="158" spans="1:31" ht="12.7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row>
    <row r="159" spans="1:31" ht="12.7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row>
    <row r="160" spans="1:31" ht="12.7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row>
    <row r="161" spans="1:31" ht="12.7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row>
    <row r="162" spans="1:31" ht="12.7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row>
    <row r="163" spans="1:31" ht="12.7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row>
    <row r="164" spans="1:31" ht="12.7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row>
    <row r="165" spans="1:31" ht="12.7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row>
    <row r="166" spans="1:31" ht="12.7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row>
    <row r="167" spans="1:31" ht="12.7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row>
    <row r="168" spans="1:31" ht="12.7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row>
    <row r="169" spans="1:31" ht="12.7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row>
    <row r="170" spans="1:31" ht="12.7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row>
    <row r="171" spans="1:31" ht="12.7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row>
    <row r="172" spans="1:31" ht="12.7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row>
    <row r="173" spans="1:31" ht="12.7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row>
    <row r="174" spans="1:31" ht="12.7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row>
    <row r="175" spans="1:31" ht="12.7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row>
    <row r="176" spans="1:31" ht="12.7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row>
    <row r="177" spans="1:31" ht="12.7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row>
    <row r="178" spans="1:31" ht="12.7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row>
    <row r="179" spans="1:31" ht="12.7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row>
    <row r="180" spans="1:31" ht="12.7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row>
    <row r="181" spans="1:31" ht="12.7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row>
    <row r="182" spans="1:31" ht="12.7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row>
    <row r="183" spans="1:31" ht="12.7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row>
    <row r="184" spans="1:31" ht="12.7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row>
    <row r="185" spans="1:31" ht="12.7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row>
    <row r="186" spans="1:31" ht="12.7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row>
    <row r="187" spans="1:31" ht="12.7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row>
    <row r="188" spans="1:31" ht="12.7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row>
    <row r="189" spans="1:31" ht="12.7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row>
    <row r="190" spans="1:31" ht="12.7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row>
    <row r="191" spans="1:31" ht="12.7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row>
    <row r="192" spans="1:31" ht="12.7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row>
    <row r="193" spans="1:31" ht="12.7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row>
    <row r="194" spans="1:31" ht="12.7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row>
    <row r="195" spans="1:31" ht="12.7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row>
    <row r="196" spans="1:31" ht="12.7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row>
    <row r="197" spans="1:31" ht="12.7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row>
    <row r="198" spans="1:31" ht="12.7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row>
    <row r="199" spans="1:31" ht="12.7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row>
    <row r="200" spans="1:31" ht="12.7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row>
    <row r="201" spans="1:31" ht="12.7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row>
    <row r="202" spans="1:31" ht="12.7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row>
    <row r="203" spans="1:31" ht="12.7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row>
    <row r="204" spans="1:31" ht="12.7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row>
    <row r="205" spans="1:31" ht="12.7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row>
    <row r="206" spans="1:31" ht="12.7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row>
    <row r="207" spans="1:31" ht="12.7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row>
    <row r="208" spans="1:31" ht="12.7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row>
    <row r="209" spans="1:31" ht="12.7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row>
    <row r="210" spans="1:31" ht="12.7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row>
    <row r="211" spans="1:31" ht="12.7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row>
    <row r="212" spans="1:31" ht="12.7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row>
    <row r="213" spans="1:31" ht="12.7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row>
    <row r="214" spans="1:31" ht="12.7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row>
    <row r="215" spans="1:31" ht="12.7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row>
    <row r="216" spans="1:31" ht="12.7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row>
    <row r="217" spans="1:31" ht="12.7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row>
    <row r="218" spans="1:31" ht="12.7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row>
    <row r="219" spans="1:31" ht="12.7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row>
    <row r="220" spans="1:31" ht="12.7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row>
    <row r="221" spans="1:31" ht="12.7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row>
    <row r="222" spans="1:31" ht="12.7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row>
    <row r="223" spans="1:31" ht="12.7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row>
    <row r="224" spans="1:31" ht="12.7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row>
    <row r="225" spans="1:31" ht="12.7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row>
    <row r="226" spans="1:31" ht="12.7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row>
    <row r="227" spans="1:31" ht="12.7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row>
    <row r="228" spans="1:31" ht="12.7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row>
    <row r="229" spans="1:31" ht="12.7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row>
    <row r="230" spans="1:31" ht="12.7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row>
    <row r="231" spans="1:31" ht="12.7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row>
    <row r="232" spans="1:31" ht="12.7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row>
    <row r="233" spans="1:31" ht="12.7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row>
    <row r="234" spans="1:31" ht="12.7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row>
    <row r="235" spans="1:31" ht="12.7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row>
    <row r="236" spans="1:31" ht="12.7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row>
    <row r="237" spans="1:31" ht="12.7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row>
    <row r="238" spans="1:31" ht="12.7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row>
    <row r="239" spans="1:31" ht="12.7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row>
    <row r="240" spans="1:31" ht="12.7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row>
    <row r="241" spans="1:31" ht="12.7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row>
    <row r="242" spans="1:31" ht="12.7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row>
    <row r="243" spans="1:31" ht="12.7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row>
    <row r="244" spans="1:31" ht="12.7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row>
    <row r="245" spans="1:31" ht="12.7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row>
    <row r="246" spans="1:31" ht="12.7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row>
    <row r="247" spans="1:31" ht="12.7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row>
    <row r="248" spans="1:31" ht="12.7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row>
    <row r="249" spans="1:31" ht="12.7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row>
    <row r="250" spans="1:31" ht="12.7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row>
    <row r="251" spans="1:31" ht="12.7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row>
    <row r="252" spans="1:31" ht="12.7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row>
    <row r="253" spans="1:31" ht="12.7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row>
    <row r="254" spans="1:31" ht="12.7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row>
    <row r="255" spans="1:31" ht="12.7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row>
    <row r="256" spans="1:31" ht="12.7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row>
    <row r="257" spans="1:31" ht="12.7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row>
    <row r="258" spans="1:31" ht="12.7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row>
    <row r="259" spans="1:31" ht="12.7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row>
    <row r="260" spans="1:31" ht="12.7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row>
    <row r="261" spans="1:31" ht="12.7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row>
    <row r="262" spans="1:31" ht="12.7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row>
    <row r="263" spans="1:31" ht="12.7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row>
    <row r="264" spans="1:31" ht="12.7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row>
    <row r="265" spans="1:31" ht="12.7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row>
    <row r="266" spans="1:31" ht="12.7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row>
    <row r="267" spans="1:31" ht="12.7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row>
    <row r="268" spans="1:31" ht="12.7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row>
    <row r="269" spans="1:31" ht="12.7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row>
    <row r="270" spans="1:31" ht="12.7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row>
    <row r="271" spans="1:31" ht="12.7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row>
    <row r="272" spans="1:31" ht="12.7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row>
    <row r="273" spans="1:31" ht="12.7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row>
    <row r="274" spans="1:31" ht="12.7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row>
    <row r="275" spans="1:31" ht="12.7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row>
    <row r="276" spans="1:31" ht="12.7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row>
    <row r="277" spans="1:31" ht="12.7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row>
    <row r="278" spans="1:31" ht="12.7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row>
    <row r="279" spans="1:31" ht="12.7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row>
    <row r="280" spans="1:31" ht="12.7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row>
    <row r="281" spans="1:31" ht="12.7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row>
    <row r="282" spans="1:31" ht="12.7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row>
    <row r="283" spans="1:31" ht="12.7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row>
    <row r="284" spans="1:31" ht="12.7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row>
    <row r="285" spans="1:31" ht="12.7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row>
    <row r="286" spans="1:31" ht="12.7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row>
    <row r="287" spans="1:31" ht="12.7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row>
    <row r="288" spans="1:31" ht="12.7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row>
    <row r="289" spans="1:31" ht="12.7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row>
    <row r="290" spans="1:31" ht="12.7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row>
    <row r="291" spans="1:31" ht="12.7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row>
    <row r="292" spans="1:31" ht="12.7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row>
    <row r="293" spans="1:31" ht="12.7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row>
    <row r="294" spans="1:31" ht="12.7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row>
    <row r="295" spans="1:31" ht="12.7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row>
    <row r="296" spans="1:31" ht="12.7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row>
    <row r="297" spans="1:31" ht="12.7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row>
    <row r="298" spans="1:31" ht="12.7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row>
    <row r="299" spans="1:31" ht="12.7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row>
    <row r="300" spans="1:31" ht="12.7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row>
    <row r="301" spans="1:31" ht="12.7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row>
    <row r="302" spans="1:31" ht="12.7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row>
    <row r="303" spans="1:31" ht="12.7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row>
    <row r="304" spans="1:31" ht="12.7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row>
    <row r="305" spans="1:31" ht="12.7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row>
    <row r="306" spans="1:31" ht="12.7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row>
    <row r="307" spans="1:31" ht="12.7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row>
    <row r="308" spans="1:31" ht="12.7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row>
    <row r="309" spans="1:31" ht="12.7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row>
    <row r="310" spans="1:31" ht="12.7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row>
    <row r="311" spans="1:31" ht="12.7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row>
    <row r="312" spans="1:31" ht="12.7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row>
    <row r="313" spans="1:31" ht="12.7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row>
    <row r="314" spans="1:31" ht="12.7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row>
    <row r="315" spans="1:31" ht="12.7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row>
    <row r="316" spans="1:31" ht="12.7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row>
    <row r="317" spans="1:31" ht="12.7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row>
    <row r="318" spans="1:31" ht="12.7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row>
    <row r="319" spans="1:31" ht="12.7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row>
    <row r="320" spans="1:31" ht="12.7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row>
    <row r="321" spans="1:31" ht="12.7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row>
    <row r="322" spans="1:31" ht="12.7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row>
    <row r="323" spans="1:31" ht="12.7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row>
    <row r="324" spans="1:31" ht="12.7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row>
    <row r="325" spans="1:31" ht="12.7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row>
    <row r="326" spans="1:31" ht="12.7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row>
    <row r="327" spans="1:31" ht="12.7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row>
    <row r="328" spans="1:31" ht="12.7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row>
    <row r="329" spans="1:31" ht="12.7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row>
    <row r="330" spans="1:31" ht="12.7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row>
    <row r="331" spans="1:31" ht="12.7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row>
    <row r="332" spans="1:31" ht="12.7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row>
    <row r="333" spans="1:31" ht="12.7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row>
    <row r="334" spans="1:31" ht="12.7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row>
    <row r="335" spans="1:31" ht="12.7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row>
    <row r="336" spans="1:31" ht="12.7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row>
    <row r="337" spans="1:31" ht="12.7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row>
    <row r="338" spans="1:31" ht="12.7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row>
    <row r="339" spans="1:31" ht="12.7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row>
    <row r="340" spans="1:31" ht="12.7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row>
    <row r="341" spans="1:31" ht="12.7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row>
    <row r="342" spans="1:31" ht="12.7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row>
    <row r="343" spans="1:31" ht="12.7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row>
    <row r="344" spans="1:31" ht="12.7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row>
    <row r="345" spans="1:31" ht="12.7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row>
    <row r="346" spans="1:31" ht="12.7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row>
    <row r="347" spans="1:31" ht="12.7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row>
    <row r="348" spans="1:31" ht="12.7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row>
    <row r="349" spans="1:31" ht="12.7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row>
    <row r="350" spans="1:31" ht="12.7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row>
    <row r="351" spans="1:31" ht="12.7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row>
    <row r="352" spans="1:31" ht="12.7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row>
    <row r="353" spans="1:31" ht="12.7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row>
    <row r="354" spans="1:31" ht="12.7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row>
    <row r="355" spans="1:31" ht="12.7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row>
    <row r="356" spans="1:31" ht="12.7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row>
    <row r="357" spans="1:31" ht="12.7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row>
    <row r="358" spans="1:31" ht="12.7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row>
    <row r="359" spans="1:31" ht="12.7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row>
    <row r="360" spans="1:31" ht="12.7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row>
    <row r="361" spans="1:31" ht="12.7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row>
    <row r="362" spans="1:31" ht="12.7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row>
    <row r="363" spans="1:31" ht="12.7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row>
    <row r="364" spans="1:31" ht="12.7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row>
    <row r="365" spans="1:31" ht="12.7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row>
    <row r="366" spans="1:31" ht="12.7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row>
    <row r="367" spans="1:31" ht="12.7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row>
    <row r="368" spans="1:31" ht="12.7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row>
    <row r="369" spans="1:31" ht="12.7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row>
    <row r="370" spans="1:31" ht="12.7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row>
    <row r="371" spans="1:31" ht="12.7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row>
    <row r="372" spans="1:31" ht="12.7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row>
    <row r="373" spans="1:31" ht="12.7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row>
    <row r="374" spans="1:31" ht="12.7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row>
    <row r="375" spans="1:31" ht="12.7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row>
    <row r="376" spans="1:31" ht="12.7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row>
    <row r="377" spans="1:31" ht="12.7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row>
    <row r="378" spans="1:31" ht="12.7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row>
    <row r="379" spans="1:31" ht="12.7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row>
    <row r="380" spans="1:31" ht="12.7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row>
    <row r="381" spans="1:31" ht="12.7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row>
    <row r="382" spans="1:31" ht="12.7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row>
    <row r="383" spans="1:31" ht="12.7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row>
    <row r="384" spans="1:31" ht="12.7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row>
    <row r="385" spans="1:31" ht="12.7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row>
    <row r="386" spans="1:31" ht="12.7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row>
    <row r="387" spans="1:31" ht="12.7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row>
    <row r="388" spans="1:31" ht="12.7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row>
    <row r="389" spans="1:31" ht="12.7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row>
    <row r="390" spans="1:31" ht="12.7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row>
    <row r="391" spans="1:31" ht="12.7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row>
    <row r="392" spans="1:31" ht="12.7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row>
    <row r="393" spans="1:31" ht="12.7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row>
    <row r="394" spans="1:31" ht="12.7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row>
    <row r="395" spans="1:31" ht="12.7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row>
    <row r="396" spans="1:31" ht="12.7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row>
    <row r="397" spans="1:31" ht="12.7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row>
    <row r="398" spans="1:31" ht="12.7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row>
    <row r="399" spans="1:31" ht="12.7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row>
    <row r="400" spans="1:31" ht="12.7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row>
    <row r="401" spans="1:31" ht="12.7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row>
    <row r="402" spans="1:31" ht="12.7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row>
    <row r="403" spans="1:31" ht="12.7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row>
    <row r="404" spans="1:31" ht="12.7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row>
    <row r="405" spans="1:31" ht="12.7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row>
    <row r="406" spans="1:31" ht="12.7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row>
    <row r="407" spans="1:31" ht="12.7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row>
    <row r="408" spans="1:31" ht="12.7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row>
    <row r="409" spans="1:31" ht="12.7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row>
    <row r="410" spans="1:31" ht="12.7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row>
    <row r="411" spans="1:31" ht="12.7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row>
    <row r="412" spans="1:31" ht="12.7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row>
    <row r="413" spans="1:31" ht="12.7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row>
    <row r="414" spans="1:31" ht="12.7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row>
    <row r="415" spans="1:31" ht="12.7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row>
    <row r="416" spans="1:31" ht="12.7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row>
    <row r="417" spans="1:31" ht="12.7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row>
    <row r="418" spans="1:31" ht="12.7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row>
    <row r="419" spans="1:31" ht="12.7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row>
    <row r="420" spans="1:31" ht="12.7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row>
    <row r="421" spans="1:31" ht="12.7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row>
    <row r="422" spans="1:31" ht="12.7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row>
    <row r="423" spans="1:31" ht="12.7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row>
    <row r="424" spans="1:31" ht="12.7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row>
    <row r="425" spans="1:31" ht="12.7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row>
    <row r="426" spans="1:31" ht="12.7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row>
    <row r="427" spans="1:31" ht="12.7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row>
    <row r="428" spans="1:31" ht="12.7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row>
    <row r="429" spans="1:31" ht="12.7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row>
    <row r="430" spans="1:31" ht="12.7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row>
    <row r="431" spans="1:31" ht="12.7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row>
    <row r="432" spans="1:31" ht="12.7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row>
    <row r="433" spans="1:31" ht="12.7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row>
    <row r="434" spans="1:31" ht="12.7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row>
    <row r="435" spans="1:31" ht="12.7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row>
    <row r="436" spans="1:31" ht="12.7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row>
    <row r="437" spans="1:31" ht="12.7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row>
    <row r="438" spans="1:31" ht="12.7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row>
    <row r="439" spans="1:31" ht="12.7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row>
    <row r="440" spans="1:31" ht="12.7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row>
    <row r="441" spans="1:31" ht="12.7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row>
    <row r="442" spans="1:31" ht="12.7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row>
    <row r="443" spans="1:31" ht="12.7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row>
    <row r="444" spans="1:31" ht="12.7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row>
    <row r="445" spans="1:31" ht="12.7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row>
    <row r="446" spans="1:31" ht="12.7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row>
    <row r="447" spans="1:31" ht="12.7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row>
    <row r="448" spans="1:31" ht="12.7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row>
    <row r="449" spans="1:31" ht="12.7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row>
    <row r="450" spans="1:31" ht="12.7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row>
    <row r="451" spans="1:31" ht="12.7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row>
    <row r="452" spans="1:31" ht="12.7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row>
    <row r="453" spans="1:31" ht="12.7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row>
    <row r="454" spans="1:31" ht="12.7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row>
    <row r="455" spans="1:31" ht="12.7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row>
    <row r="456" spans="1:31" ht="12.7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row>
    <row r="457" spans="1:31" ht="12.7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row>
    <row r="458" spans="1:31" ht="12.7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row>
    <row r="459" spans="1:31" ht="12.7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row>
    <row r="460" spans="1:31" ht="12.7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row>
    <row r="461" spans="1:31" ht="12.7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row>
    <row r="462" spans="1:31" ht="12.7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row>
    <row r="463" spans="1:31" ht="12.7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row>
    <row r="464" spans="1:31" ht="12.7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row>
    <row r="465" spans="1:31" ht="12.7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row>
    <row r="466" spans="1:31" ht="12.7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row>
    <row r="467" spans="1:31" ht="12.7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row>
    <row r="468" spans="1:31" ht="12.7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row>
    <row r="469" spans="1:31" ht="12.7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row>
    <row r="470" spans="1:31" ht="12.7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row>
    <row r="471" spans="1:31" ht="12.7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row>
    <row r="472" spans="1:31" ht="12.7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row>
    <row r="473" spans="1:31" ht="12.7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row>
    <row r="474" spans="1:31" ht="12.7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row>
    <row r="475" spans="1:31" ht="12.7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row>
    <row r="476" spans="1:31" ht="12.7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row>
    <row r="477" spans="1:31" ht="12.7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row>
    <row r="478" spans="1:31" ht="12.7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row>
    <row r="479" spans="1:31" ht="12.7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row>
    <row r="480" spans="1:31" ht="12.7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row>
    <row r="481" spans="1:31" ht="12.7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row>
    <row r="482" spans="1:31" ht="12.7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row>
    <row r="483" spans="1:31" ht="12.7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row>
    <row r="484" spans="1:31" ht="12.7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row>
    <row r="485" spans="1:31" ht="12.7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row>
    <row r="486" spans="1:31" ht="12.7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row>
    <row r="487" spans="1:31" ht="12.7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row>
    <row r="488" spans="1:31" ht="12.7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row>
    <row r="489" spans="1:31" ht="12.7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row>
    <row r="490" spans="1:31" ht="12.7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row>
    <row r="491" spans="1:31" ht="12.7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row>
    <row r="492" spans="1:31" ht="12.7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row>
    <row r="493" spans="1:31" ht="12.7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row>
    <row r="494" spans="1:31" ht="12.7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row>
    <row r="495" spans="1:31" ht="12.7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row>
    <row r="496" spans="1:31" ht="12.7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row>
    <row r="497" spans="1:31" ht="12.7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row>
    <row r="498" spans="1:31" ht="12.7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row>
    <row r="499" spans="1:31" ht="12.7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row>
    <row r="500" spans="1:31" ht="12.7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row>
    <row r="501" spans="1:31" ht="12.7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row>
    <row r="502" spans="1:31" ht="12.7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row>
    <row r="503" spans="1:31" ht="12.7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row>
    <row r="504" spans="1:31" ht="12.7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row>
    <row r="505" spans="1:31" ht="12.7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row>
    <row r="506" spans="1:31" ht="12.7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row>
    <row r="507" spans="1:31" ht="12.7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row>
    <row r="508" spans="1:31" ht="12.7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row>
    <row r="509" spans="1:31" ht="12.7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row>
    <row r="510" spans="1:31" ht="12.7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row>
    <row r="511" spans="1:31" ht="12.7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row>
    <row r="512" spans="1:31" ht="12.7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row>
    <row r="513" spans="1:31" ht="12.7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row>
    <row r="514" spans="1:31" ht="12.7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row>
    <row r="515" spans="1:31" ht="12.7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row>
    <row r="516" spans="1:31" ht="12.7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row>
    <row r="517" spans="1:31" ht="12.7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row>
    <row r="518" spans="1:31" ht="12.7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row>
    <row r="519" spans="1:31" ht="12.7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row>
    <row r="520" spans="1:31" ht="12.7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row>
    <row r="521" spans="1:31" ht="12.7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row>
    <row r="522" spans="1:31" ht="12.7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row>
    <row r="523" spans="1:31" ht="12.7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row>
    <row r="524" spans="1:31" ht="12.7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row>
    <row r="525" spans="1:31" ht="12.7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row>
    <row r="526" spans="1:31" ht="12.7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row>
    <row r="527" spans="1:31" ht="12.7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row>
    <row r="528" spans="1:31" ht="12.7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row>
    <row r="529" spans="1:31" ht="12.7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row>
    <row r="530" spans="1:31" ht="12.7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row>
    <row r="531" spans="1:31" ht="12.7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row>
    <row r="532" spans="1:31" ht="12.7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row>
    <row r="533" spans="1:31" ht="12.7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row>
    <row r="534" spans="1:31" ht="12.7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row>
    <row r="535" spans="1:31" ht="12.7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row>
    <row r="536" spans="1:31" ht="12.7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row>
    <row r="537" spans="1:31" ht="12.7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row>
    <row r="538" spans="1:31" ht="12.7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row>
    <row r="539" spans="1:31" ht="12.7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row>
    <row r="540" spans="1:31" ht="12.7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row>
    <row r="541" spans="1:31" ht="12.7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row>
    <row r="542" spans="1:31" ht="12.7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row>
    <row r="543" spans="1:31" ht="12.7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row>
    <row r="544" spans="1:31" ht="12.7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row>
    <row r="545" spans="1:31" ht="12.7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row>
    <row r="546" spans="1:31" ht="12.7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row>
    <row r="547" spans="1:31" ht="12.7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row>
    <row r="548" spans="1:31" ht="12.7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row>
    <row r="549" spans="1:31" ht="12.7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row>
    <row r="550" spans="1:31" ht="12.7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row>
    <row r="551" spans="1:31" ht="12.7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row>
    <row r="552" spans="1:31" ht="12.7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row>
    <row r="553" spans="1:31" ht="12.7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row>
    <row r="554" spans="1:31" ht="12.7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row>
    <row r="555" spans="1:31" ht="12.7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row>
    <row r="556" spans="1:31" ht="12.7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row>
    <row r="557" spans="1:31" ht="12.7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row>
    <row r="558" spans="1:31" ht="12.7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row>
    <row r="559" spans="1:31" ht="12.7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row>
    <row r="560" spans="1:31" ht="12.7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row>
    <row r="561" spans="1:31" ht="12.7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row>
    <row r="562" spans="1:31" ht="12.7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row>
    <row r="563" spans="1:31" ht="12.7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row>
    <row r="564" spans="1:31" ht="12.7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row>
    <row r="565" spans="1:31" ht="12.7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row>
    <row r="566" spans="1:31" ht="12.7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row>
    <row r="567" spans="1:31" ht="12.7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row>
    <row r="568" spans="1:31" ht="12.7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row>
    <row r="569" spans="1:31" ht="12.7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row>
    <row r="570" spans="1:31" ht="12.7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row>
    <row r="571" spans="1:31" ht="12.7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row>
    <row r="572" spans="1:31" ht="12.7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row>
    <row r="573" spans="1:31" ht="12.7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row>
    <row r="574" spans="1:31" ht="12.7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row>
    <row r="575" spans="1:31" ht="12.7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row>
    <row r="576" spans="1:31" ht="12.7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row>
    <row r="577" spans="1:31" ht="12.7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row>
    <row r="578" spans="1:31" ht="12.7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row>
    <row r="579" spans="1:31" ht="12.7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row>
    <row r="580" spans="1:31" ht="12.7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row>
    <row r="581" spans="1:31" ht="12.7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row>
    <row r="582" spans="1:31" ht="12.7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row>
    <row r="583" spans="1:31" ht="12.7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row>
    <row r="584" spans="1:31" ht="12.7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row>
    <row r="585" spans="1:31" ht="12.7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row>
    <row r="586" spans="1:31" ht="12.7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row>
    <row r="587" spans="1:31" ht="12.7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row>
    <row r="588" spans="1:31" ht="12.7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row>
    <row r="589" spans="1:31" ht="12.7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row>
    <row r="590" spans="1:31" ht="12.7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row>
    <row r="591" spans="1:31" ht="12.7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row>
    <row r="592" spans="1:31" ht="12.7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row>
    <row r="593" spans="1:31" ht="12.7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row>
    <row r="594" spans="1:31" ht="12.7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row>
    <row r="595" spans="1:31" ht="12.7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row>
    <row r="596" spans="1:31" ht="12.7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row>
    <row r="597" spans="1:31" ht="12.7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row>
    <row r="598" spans="1:31" ht="12.7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row>
    <row r="599" spans="1:31" ht="12.7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row>
    <row r="600" spans="1:31" ht="12.7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row>
    <row r="601" spans="1:31" ht="12.7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row>
    <row r="602" spans="1:31" ht="12.7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row>
    <row r="603" spans="1:31" ht="12.7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row>
    <row r="604" spans="1:31" ht="12.7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row>
    <row r="605" spans="1:31" ht="12.7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row>
    <row r="606" spans="1:31" ht="12.7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row>
    <row r="607" spans="1:31" ht="12.7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row>
    <row r="608" spans="1:31" ht="12.7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row>
    <row r="609" spans="1:31" ht="12.7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row>
    <row r="610" spans="1:31" ht="12.7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row>
    <row r="611" spans="1:31" ht="12.7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row>
    <row r="612" spans="1:31" ht="12.7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row>
    <row r="613" spans="1:31" ht="12.7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row>
    <row r="614" spans="1:31" ht="12.7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row>
    <row r="615" spans="1:31" ht="12.7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row>
    <row r="616" spans="1:31" ht="12.7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row>
    <row r="617" spans="1:31" ht="12.7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row>
    <row r="618" spans="1:31" ht="12.7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row>
    <row r="619" spans="1:31" ht="12.7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row>
    <row r="620" spans="1:31" ht="12.7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row>
    <row r="621" spans="1:31" ht="12.7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row>
    <row r="622" spans="1:31" ht="12.7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row>
    <row r="623" spans="1:31" ht="12.7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row>
    <row r="624" spans="1:31" ht="12.7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row>
    <row r="625" spans="1:31" ht="12.7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row>
    <row r="626" spans="1:31" ht="12.7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row>
    <row r="627" spans="1:31" ht="12.7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row>
    <row r="628" spans="1:31" ht="12.7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row>
    <row r="629" spans="1:31" ht="12.7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row>
    <row r="630" spans="1:31" ht="12.7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row>
    <row r="631" spans="1:31" ht="12.7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row>
    <row r="632" spans="1:31" ht="12.7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row>
    <row r="633" spans="1:31" ht="12.7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row>
    <row r="634" spans="1:31" ht="12.7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row>
    <row r="635" spans="1:31" ht="12.7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row>
    <row r="636" spans="1:31" ht="12.7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row>
    <row r="637" spans="1:31" ht="12.7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row>
    <row r="638" spans="1:31" ht="12.7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row>
    <row r="639" spans="1:31" ht="12.7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row>
    <row r="640" spans="1:31" ht="12.7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row>
    <row r="641" spans="1:31" ht="12.7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row>
    <row r="642" spans="1:31" ht="12.7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row>
    <row r="643" spans="1:31" ht="12.7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row>
    <row r="644" spans="1:31" ht="12.7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row>
    <row r="645" spans="1:31" ht="12.7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row>
    <row r="646" spans="1:31" ht="12.7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row>
    <row r="647" spans="1:31" ht="12.7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row>
    <row r="648" spans="1:31" ht="12.7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row>
    <row r="649" spans="1:31" ht="12.7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row>
    <row r="650" spans="1:31" ht="12.7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row>
    <row r="651" spans="1:31" ht="12.7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row>
    <row r="652" spans="1:31" ht="12.7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row>
    <row r="653" spans="1:31" ht="12.7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row>
    <row r="654" spans="1:31" ht="12.7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row>
    <row r="655" spans="1:31" ht="12.7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row>
    <row r="656" spans="1:31" ht="12.7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row>
    <row r="657" spans="1:31" ht="12.7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row>
    <row r="658" spans="1:31" ht="12.7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row>
    <row r="659" spans="1:31" ht="12.7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row>
    <row r="660" spans="1:31" ht="12.7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row>
    <row r="661" spans="1:31" ht="12.7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row>
    <row r="662" spans="1:31" ht="12.7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row>
    <row r="663" spans="1:31" ht="12.7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row>
    <row r="664" spans="1:31" ht="12.7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row>
    <row r="665" spans="1:31" ht="12.7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row>
    <row r="666" spans="1:31" ht="12.7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row>
    <row r="667" spans="1:31" ht="12.7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row>
    <row r="668" spans="1:31" ht="12.7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row>
    <row r="669" spans="1:31" ht="12.7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row>
    <row r="670" spans="1:31" ht="12.7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row>
    <row r="671" spans="1:31" ht="12.7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row>
    <row r="672" spans="1:31" ht="12.7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row>
    <row r="673" spans="1:31" ht="12.7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row>
    <row r="674" spans="1:31" ht="12.7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row>
    <row r="675" spans="1:31" ht="12.7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row>
    <row r="676" spans="1:31" ht="12.7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row>
    <row r="677" spans="1:31" ht="12.7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row>
    <row r="678" spans="1:31" ht="12.7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row>
    <row r="679" spans="1:31" ht="12.7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row>
    <row r="680" spans="1:31" ht="12.7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row>
    <row r="681" spans="1:31" ht="12.7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row>
    <row r="682" spans="1:31" ht="12.7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row>
    <row r="683" spans="1:31" ht="12.7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row>
    <row r="684" spans="1:31" ht="12.7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row>
    <row r="685" spans="1:31" ht="12.7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row>
    <row r="686" spans="1:31" ht="12.7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row>
    <row r="687" spans="1:31" ht="12.7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row>
    <row r="688" spans="1:31" ht="12.7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row>
    <row r="689" spans="1:31" ht="12.7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row>
    <row r="690" spans="1:31" ht="12.7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row>
    <row r="691" spans="1:31" ht="12.7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row>
    <row r="692" spans="1:31" ht="12.7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row>
    <row r="693" spans="1:31" ht="12.7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row>
    <row r="694" spans="1:31" ht="12.7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row>
    <row r="695" spans="1:31" ht="12.7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row>
    <row r="696" spans="1:31" ht="12.7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row>
    <row r="697" spans="1:31" ht="12.7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row>
    <row r="698" spans="1:31" ht="12.7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row>
    <row r="699" spans="1:31" ht="12.7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row>
    <row r="700" spans="1:31" ht="12.7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row>
    <row r="701" spans="1:31" ht="12.7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row>
    <row r="702" spans="1:31" ht="12.7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row>
    <row r="703" spans="1:31" ht="12.7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row>
    <row r="704" spans="1:31" ht="12.7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row>
    <row r="705" spans="1:31" ht="12.7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row>
    <row r="706" spans="1:31" ht="12.7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row>
    <row r="707" spans="1:31" ht="12.7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row>
    <row r="708" spans="1:31" ht="12.7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row>
    <row r="709" spans="1:31" ht="12.7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row>
    <row r="710" spans="1:31" ht="12.7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row>
    <row r="711" spans="1:31" ht="12.7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row>
    <row r="712" spans="1:31" ht="12.7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row>
    <row r="713" spans="1:31" ht="12.7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row>
    <row r="714" spans="1:31" ht="12.7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row>
    <row r="715" spans="1:31" ht="12.7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row>
    <row r="716" spans="1:31" ht="12.7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row>
    <row r="717" spans="1:31" ht="12.7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row>
    <row r="718" spans="1:31" ht="12.7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row>
    <row r="719" spans="1:31" ht="12.7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row>
    <row r="720" spans="1:31" ht="12.7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row>
    <row r="721" spans="1:31" ht="12.7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row>
    <row r="722" spans="1:31" ht="12.7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row>
    <row r="723" spans="1:31" ht="12.7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row>
    <row r="724" spans="1:31" ht="12.7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row>
    <row r="725" spans="1:31" ht="12.7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row>
    <row r="726" spans="1:31" ht="12.7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row>
    <row r="727" spans="1:31" ht="12.7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row>
    <row r="728" spans="1:31" ht="12.7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row>
    <row r="729" spans="1:31" ht="12.7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row>
    <row r="730" spans="1:31" ht="12.7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row>
    <row r="731" spans="1:31" ht="12.7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row>
    <row r="732" spans="1:31" ht="12.7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row>
    <row r="733" spans="1:31" ht="12.7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row>
    <row r="734" spans="1:31" ht="12.7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row>
    <row r="735" spans="1:31" ht="12.7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row>
    <row r="736" spans="1:31" ht="12.7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row>
    <row r="737" spans="1:31" ht="12.7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row>
    <row r="738" spans="1:31" ht="12.7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row>
    <row r="739" spans="1:31" ht="12.7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row>
    <row r="740" spans="1:31" ht="12.7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row>
    <row r="741" spans="1:31" ht="12.7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row>
    <row r="742" spans="1:31" ht="12.7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row>
    <row r="743" spans="1:31" ht="12.7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row>
    <row r="744" spans="1:31" ht="12.7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row>
    <row r="745" spans="1:31" ht="12.7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row>
    <row r="746" spans="1:31" ht="12.7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row>
    <row r="747" spans="1:31" ht="12.7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row>
    <row r="748" spans="1:31" ht="12.7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row>
    <row r="749" spans="1:31" ht="12.7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row>
    <row r="750" spans="1:31" ht="12.7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row>
    <row r="751" spans="1:31" ht="12.7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row>
    <row r="752" spans="1:31" ht="12.7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row>
    <row r="753" spans="1:31" ht="12.7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row>
    <row r="754" spans="1:31" ht="12.7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row>
    <row r="755" spans="1:31" ht="12.7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row>
    <row r="756" spans="1:31" ht="12.7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row>
    <row r="757" spans="1:31" ht="12.7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row>
    <row r="758" spans="1:31" ht="12.7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row>
    <row r="759" spans="1:31" ht="12.7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row>
    <row r="760" spans="1:31" ht="12.7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row>
    <row r="761" spans="1:31" ht="12.7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row>
    <row r="762" spans="1:31" ht="12.7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row>
    <row r="763" spans="1:31" ht="12.7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row>
    <row r="764" spans="1:31" ht="12.7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row>
    <row r="765" spans="1:31" ht="12.7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row>
    <row r="766" spans="1:31" ht="12.7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row>
    <row r="767" spans="1:31" ht="12.7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row>
    <row r="768" spans="1:31" ht="12.7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row>
    <row r="769" spans="1:31" ht="12.7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row>
    <row r="770" spans="1:31" ht="12.7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row>
    <row r="771" spans="1:31" ht="12.7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row>
    <row r="772" spans="1:31" ht="12.7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row>
    <row r="773" spans="1:31" ht="12.7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row>
    <row r="774" spans="1:31" ht="12.7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row>
    <row r="775" spans="1:31" ht="12.7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row>
    <row r="776" spans="1:31" ht="12.7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row>
    <row r="777" spans="1:31" ht="12.7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row>
    <row r="778" spans="1:31" ht="12.7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row>
    <row r="779" spans="1:31" ht="12.7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row>
    <row r="780" spans="1:31" ht="12.7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row>
    <row r="781" spans="1:31" ht="12.7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row>
    <row r="782" spans="1:31" ht="12.7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row>
    <row r="783" spans="1:31" ht="12.7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row>
    <row r="784" spans="1:31" ht="12.7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row>
    <row r="785" spans="1:31" ht="12.7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row>
    <row r="786" spans="1:31" ht="12.7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row>
    <row r="787" spans="1:31" ht="12.7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row>
    <row r="788" spans="1:31" ht="12.7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row>
    <row r="789" spans="1:31" ht="12.7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row>
    <row r="790" spans="1:31" ht="12.7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row>
    <row r="791" spans="1:31" ht="12.7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row>
    <row r="792" spans="1:31" ht="12.7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row>
    <row r="793" spans="1:31" ht="12.7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row>
    <row r="794" spans="1:31" ht="12.7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row>
    <row r="795" spans="1:31" ht="12.7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row>
    <row r="796" spans="1:31" ht="12.7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row>
    <row r="797" spans="1:31" ht="12.7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row>
    <row r="798" spans="1:31" ht="12.7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row>
    <row r="799" spans="1:31" ht="12.7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row>
    <row r="800" spans="1:31" ht="12.7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row>
    <row r="801" spans="1:31" ht="12.7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row>
    <row r="802" spans="1:31" ht="12.7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row>
    <row r="803" spans="1:31" ht="12.7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row>
    <row r="804" spans="1:31" ht="12.7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row>
    <row r="805" spans="1:31" ht="12.7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row>
    <row r="806" spans="1:31" ht="12.7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row>
    <row r="807" spans="1:31" ht="12.7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row>
    <row r="808" spans="1:31" ht="12.7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row>
    <row r="809" spans="1:31" ht="12.7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row>
    <row r="810" spans="1:31" ht="12.7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row>
    <row r="811" spans="1:31" ht="12.7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row>
    <row r="812" spans="1:31" ht="12.7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row>
    <row r="813" spans="1:31" ht="12.7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row>
    <row r="814" spans="1:31" ht="12.7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row>
    <row r="815" spans="1:31" ht="12.7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row>
    <row r="816" spans="1:31" ht="12.7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row>
    <row r="817" spans="1:31" ht="12.7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row>
    <row r="818" spans="1:31" ht="12.7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row>
    <row r="819" spans="1:31" ht="12.7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row>
    <row r="820" spans="1:31" ht="12.7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row>
    <row r="821" spans="1:31" ht="12.7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row>
    <row r="822" spans="1:31" ht="12.7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row>
    <row r="823" spans="1:31" ht="12.7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row>
    <row r="824" spans="1:31" ht="12.7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row>
    <row r="825" spans="1:31" ht="12.7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row>
    <row r="826" spans="1:31" ht="12.7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row>
    <row r="827" spans="1:31" ht="12.7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row>
    <row r="828" spans="1:31" ht="12.7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row>
    <row r="829" spans="1:31" ht="12.7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row>
    <row r="830" spans="1:31" ht="12.7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row>
    <row r="831" spans="1:31" ht="12.7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row>
    <row r="832" spans="1:31" ht="12.7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row>
    <row r="833" spans="1:31" ht="12.7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row>
    <row r="834" spans="1:31" ht="12.7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row>
    <row r="835" spans="1:31" ht="12.7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row>
    <row r="836" spans="1:31" ht="12.7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row>
    <row r="837" spans="1:31" ht="12.7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row>
    <row r="838" spans="1:31" ht="12.7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row>
    <row r="839" spans="1:31" ht="12.7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row>
    <row r="840" spans="1:31" ht="12.7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row>
    <row r="841" spans="1:31" ht="12.7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row>
    <row r="842" spans="1:31" ht="12.7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row>
    <row r="843" spans="1:31" ht="12.7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row>
    <row r="844" spans="1:31" ht="12.7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row>
    <row r="845" spans="1:31" ht="12.7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row>
    <row r="846" spans="1:31" ht="12.7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row>
    <row r="847" spans="1:31" ht="12.7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row>
    <row r="848" spans="1:31" ht="12.7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row>
    <row r="849" spans="1:31" ht="12.7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row>
    <row r="850" spans="1:31" ht="12.7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row>
    <row r="851" spans="1:31" ht="12.7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row>
    <row r="852" spans="1:31" ht="12.7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row>
    <row r="853" spans="1:31" ht="12.7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row>
    <row r="854" spans="1:31" ht="12.7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row>
    <row r="855" spans="1:31" ht="12.7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row>
    <row r="856" spans="1:31" ht="12.7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row>
    <row r="857" spans="1:31" ht="12.7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row>
    <row r="858" spans="1:31" ht="12.7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row>
    <row r="859" spans="1:31" ht="12.7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row>
    <row r="860" spans="1:31" ht="12.7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row>
    <row r="861" spans="1:31" ht="12.7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row>
    <row r="862" spans="1:31" ht="12.7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row>
    <row r="863" spans="1:31" ht="12.7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row>
    <row r="864" spans="1:31" ht="12.7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row>
    <row r="865" spans="1:31" ht="12.7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row>
    <row r="866" spans="1:31" ht="12.7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row>
    <row r="867" spans="1:31" ht="12.7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row>
    <row r="868" spans="1:31" ht="12.7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row>
    <row r="869" spans="1:31" ht="12.7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row>
    <row r="870" spans="1:31" ht="12.7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row>
    <row r="871" spans="1:31" ht="12.7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row>
    <row r="872" spans="1:31" ht="12.7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row>
    <row r="873" spans="1:31" ht="12.7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row>
    <row r="874" spans="1:31" ht="12.7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row>
    <row r="875" spans="1:31" ht="12.7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row>
    <row r="876" spans="1:31" ht="12.7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row>
    <row r="877" spans="1:31" ht="12.7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row>
    <row r="878" spans="1:31" ht="12.7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row>
    <row r="879" spans="1:31" ht="12.7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row>
    <row r="880" spans="1:31" ht="12.7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row>
    <row r="881" spans="1:31" ht="12.7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row>
    <row r="882" spans="1:31" ht="12.7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row>
    <row r="883" spans="1:31" ht="12.7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row>
    <row r="884" spans="1:31" ht="12.7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row>
    <row r="885" spans="1:31" ht="12.7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row>
    <row r="886" spans="1:31" ht="12.7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row>
    <row r="887" spans="1:31" ht="12.7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row>
    <row r="888" spans="1:31" ht="12.7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row>
    <row r="889" spans="1:31" ht="12.7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row>
    <row r="890" spans="1:31" ht="12.7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row>
    <row r="891" spans="1:31" ht="12.7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row>
    <row r="892" spans="1:31" ht="12.7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row>
    <row r="893" spans="1:31" ht="12.7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row>
    <row r="894" spans="1:31" ht="12.7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row>
    <row r="895" spans="1:31" ht="12.7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row>
    <row r="896" spans="1:31" ht="12.7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row>
    <row r="897" spans="1:31" ht="12.7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row>
    <row r="898" spans="1:31" ht="12.7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row>
    <row r="899" spans="1:31" ht="12.7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row>
    <row r="900" spans="1:31" ht="12.7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row>
    <row r="901" spans="1:31" ht="12.7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row>
    <row r="902" spans="1:31" ht="12.7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row>
    <row r="903" spans="1:31" ht="12.7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row>
    <row r="904" spans="1:31" ht="12.7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row>
    <row r="905" spans="1:31" ht="12.7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row>
    <row r="906" spans="1:31" ht="12.7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row>
    <row r="907" spans="1:31" ht="12.7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row>
    <row r="908" spans="1:31" ht="12.7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row>
    <row r="909" spans="1:31" ht="12.7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row>
    <row r="910" spans="1:31" ht="12.7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row>
    <row r="911" spans="1:31" ht="12.7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row>
    <row r="912" spans="1:31" ht="12.7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row>
    <row r="913" spans="1:31" ht="12.7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row>
    <row r="914" spans="1:31" ht="12.7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row>
    <row r="915" spans="1:31" ht="12.7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row>
    <row r="916" spans="1:31" ht="12.7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row>
    <row r="917" spans="1:31" ht="12.7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row>
    <row r="918" spans="1:31" ht="12.7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row>
    <row r="919" spans="1:31" ht="12.7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row>
    <row r="920" spans="1:31" ht="12.7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row>
    <row r="921" spans="1:31" ht="12.7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row>
    <row r="922" spans="1:31" ht="12.7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row>
    <row r="923" spans="1:31" ht="12.7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row>
    <row r="924" spans="1:31" ht="12.7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row>
    <row r="925" spans="1:31" ht="12.7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row>
    <row r="926" spans="1:31" ht="12.7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row>
    <row r="927" spans="1:31" ht="12.7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row>
    <row r="928" spans="1:31" ht="12.7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row>
    <row r="929" spans="1:31" ht="12.7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row>
    <row r="930" spans="1:31" ht="12.7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row>
    <row r="931" spans="1:31" ht="12.7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row>
    <row r="932" spans="1:31" ht="12.7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row>
    <row r="933" spans="1:31" ht="12.7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row>
    <row r="934" spans="1:31" ht="12.7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row>
    <row r="935" spans="1:31" ht="12.7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row>
    <row r="936" spans="1:31" ht="12.7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row>
    <row r="937" spans="1:31" ht="12.7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row>
    <row r="938" spans="1:31" ht="12.7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row>
    <row r="939" spans="1:31" ht="12.7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row>
    <row r="940" spans="1:31" ht="12.7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row>
    <row r="941" spans="1:31" ht="12.7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row>
    <row r="942" spans="1:31" ht="12.7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row>
    <row r="943" spans="1:31" ht="12.7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row>
    <row r="944" spans="1:31" ht="12.7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row>
    <row r="945" spans="1:31" ht="12.7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row>
    <row r="946" spans="1:31" ht="12.7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row>
    <row r="947" spans="1:31" ht="12.7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row>
    <row r="948" spans="1:31" ht="12.7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row>
    <row r="949" spans="1:31" ht="12.7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row>
    <row r="950" spans="1:31" ht="12.7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row>
    <row r="951" spans="1:31" ht="12.7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row>
    <row r="952" spans="1:31" ht="12.7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row>
    <row r="953" spans="1:31" ht="12.7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row>
    <row r="954" spans="1:31" ht="12.7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row>
    <row r="955" spans="1:31" ht="12.7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row>
    <row r="956" spans="1:31" ht="12.7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row>
    <row r="957" spans="1:31" ht="12.7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row>
    <row r="958" spans="1:31" ht="12.7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row>
    <row r="959" spans="1:31" ht="12.7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row>
    <row r="960" spans="1:31" ht="12.7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row>
    <row r="961" spans="1:31" ht="12.7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row>
    <row r="962" spans="1:31" ht="12.7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row>
    <row r="963" spans="1:31" ht="12.7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row>
    <row r="964" spans="1:31" ht="12.7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row>
    <row r="965" spans="1:31" ht="12.7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row>
    <row r="966" spans="1:31" ht="12.7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row>
    <row r="967" spans="1:31" ht="12.7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row>
    <row r="968" spans="1:31" ht="12.7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row>
    <row r="969" spans="1:31" ht="12.7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row>
    <row r="970" spans="1:31" ht="12.7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row>
    <row r="971" spans="1:31" ht="12.7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row>
    <row r="972" spans="1:31" ht="12.7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row>
    <row r="973" spans="1:31" ht="12.7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row>
    <row r="974" spans="1:31" ht="12.7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row>
    <row r="975" spans="1:31" ht="12.7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row>
    <row r="976" spans="1:31" ht="12.7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row>
    <row r="977" spans="1:31" ht="12.7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row>
    <row r="978" spans="1:31" ht="12.7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row>
    <row r="979" spans="1:31" ht="12.7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row>
    <row r="980" spans="1:31" ht="12.7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row>
    <row r="981" spans="1:31" ht="12.7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row>
    <row r="982" spans="1:31" ht="12.7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row>
    <row r="983" spans="1:31" ht="12.7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row>
    <row r="984" spans="1:31" ht="12.7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row>
    <row r="985" spans="1:31" ht="12.7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row>
    <row r="986" spans="1:31" ht="12.7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row>
    <row r="987" spans="1:31" ht="12.7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row>
    <row r="988" spans="1:31" ht="12.7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row>
    <row r="989" spans="1:31" ht="12.7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row>
    <row r="990" spans="1:31" ht="12.7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row>
    <row r="991" spans="1:31" ht="12.7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row>
    <row r="992" spans="1:31" ht="12.7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row>
    <row r="993" spans="1:31" ht="12.7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row>
    <row r="994" spans="1:31" ht="12.7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row>
    <row r="995" spans="1:31" ht="12.7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row>
    <row r="996" spans="1:31" ht="12.7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row>
    <row r="997" spans="1:31" ht="12.7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row>
    <row r="998" spans="1:31" ht="12.7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row>
    <row r="999" spans="1:31" ht="12.7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row>
    <row r="1000" spans="1:31" ht="12.7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row>
  </sheetData>
  <mergeCells count="28">
    <mergeCell ref="W22:Y22"/>
    <mergeCell ref="I3:J3"/>
    <mergeCell ref="P22:T22"/>
    <mergeCell ref="I22:M22"/>
    <mergeCell ref="B22:F22"/>
    <mergeCell ref="K3:L3"/>
    <mergeCell ref="H12:N12"/>
    <mergeCell ref="A11:U11"/>
    <mergeCell ref="O12:U12"/>
    <mergeCell ref="A12:G12"/>
    <mergeCell ref="W21:Y21"/>
    <mergeCell ref="A1:U1"/>
    <mergeCell ref="A2:G2"/>
    <mergeCell ref="H2:N2"/>
    <mergeCell ref="O2:U2"/>
    <mergeCell ref="F3:G3"/>
    <mergeCell ref="B3:C3"/>
    <mergeCell ref="W2:AB2"/>
    <mergeCell ref="H20:N20"/>
    <mergeCell ref="A20:G20"/>
    <mergeCell ref="M3:N3"/>
    <mergeCell ref="T3:U3"/>
    <mergeCell ref="R3:S3"/>
    <mergeCell ref="P3:Q3"/>
    <mergeCell ref="D3:E3"/>
    <mergeCell ref="O20:U20"/>
    <mergeCell ref="A19:U19"/>
    <mergeCell ref="W3:AB19"/>
  </mergeCell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workbookViewId="0">
      <selection activeCell="H10" sqref="H10"/>
    </sheetView>
  </sheetViews>
  <sheetFormatPr defaultColWidth="17.28515625" defaultRowHeight="15" customHeight="1"/>
  <cols>
    <col min="1" max="1" width="20.140625" customWidth="1"/>
    <col min="2" max="2" width="13.28515625" customWidth="1"/>
    <col min="3" max="3" width="11.85546875" customWidth="1"/>
    <col min="4" max="4" width="13.28515625" customWidth="1"/>
    <col min="5" max="5" width="11.85546875" customWidth="1"/>
    <col min="6" max="6" width="9.5703125" customWidth="1"/>
    <col min="7" max="7" width="12" customWidth="1"/>
    <col min="8" max="8" width="13.28515625" customWidth="1"/>
    <col min="9" max="9" width="12.42578125" customWidth="1"/>
    <col min="10" max="10" width="11.85546875" customWidth="1"/>
    <col min="11" max="11" width="11.42578125" customWidth="1"/>
    <col min="12" max="12" width="8.140625" customWidth="1"/>
    <col min="13" max="13" width="12" customWidth="1"/>
    <col min="14" max="14" width="11.5703125" customWidth="1"/>
    <col min="15" max="15" width="11.85546875" customWidth="1"/>
    <col min="16" max="16" width="10.5703125" customWidth="1"/>
    <col min="17" max="17" width="11.140625" customWidth="1"/>
    <col min="18" max="18" width="10.85546875" customWidth="1"/>
    <col min="19" max="19" width="12.28515625" customWidth="1"/>
    <col min="20" max="21" width="14.42578125" customWidth="1"/>
    <col min="22" max="22" width="19.140625" customWidth="1"/>
    <col min="23" max="26" width="14.42578125" customWidth="1"/>
  </cols>
  <sheetData>
    <row r="1" spans="1:26" ht="33" customHeight="1" thickTop="1" thickBot="1">
      <c r="A1" s="434" t="s">
        <v>135</v>
      </c>
      <c r="B1" s="395"/>
      <c r="C1" s="395"/>
      <c r="D1" s="395"/>
      <c r="E1" s="395"/>
      <c r="F1" s="395"/>
      <c r="G1" s="395"/>
      <c r="H1" s="395"/>
      <c r="I1" s="395"/>
      <c r="J1" s="395"/>
      <c r="K1" s="395"/>
      <c r="L1" s="395"/>
      <c r="M1" s="395"/>
      <c r="N1" s="395"/>
      <c r="O1" s="395"/>
      <c r="P1" s="395"/>
      <c r="Q1" s="395"/>
      <c r="R1" s="395"/>
      <c r="S1" s="396"/>
      <c r="T1" s="1"/>
      <c r="U1" s="1"/>
      <c r="V1" s="3"/>
      <c r="W1" s="1"/>
      <c r="X1" s="1"/>
      <c r="Y1" s="1"/>
      <c r="Z1" s="1"/>
    </row>
    <row r="2" spans="1:26" ht="21.75" thickTop="1" thickBot="1">
      <c r="A2" s="451"/>
      <c r="B2" s="435" t="s">
        <v>100</v>
      </c>
      <c r="C2" s="436"/>
      <c r="D2" s="436"/>
      <c r="E2" s="436"/>
      <c r="F2" s="436"/>
      <c r="G2" s="415"/>
      <c r="H2" s="435" t="s">
        <v>101</v>
      </c>
      <c r="I2" s="436"/>
      <c r="J2" s="436"/>
      <c r="K2" s="436"/>
      <c r="L2" s="436"/>
      <c r="M2" s="415"/>
      <c r="N2" s="429" t="s">
        <v>102</v>
      </c>
      <c r="O2" s="541"/>
      <c r="P2" s="541"/>
      <c r="Q2" s="541"/>
      <c r="R2" s="541"/>
      <c r="S2" s="542"/>
      <c r="T2" s="1"/>
      <c r="U2" s="524" t="s">
        <v>138</v>
      </c>
      <c r="V2" s="525"/>
      <c r="W2" s="525"/>
      <c r="X2" s="525"/>
      <c r="Y2" s="1"/>
      <c r="Z2" s="1"/>
    </row>
    <row r="3" spans="1:26" ht="13.5" customHeight="1" thickBot="1">
      <c r="A3" s="415"/>
      <c r="B3" s="440" t="s">
        <v>139</v>
      </c>
      <c r="C3" s="399"/>
      <c r="D3" s="441" t="s">
        <v>141</v>
      </c>
      <c r="E3" s="399"/>
      <c r="F3" s="440" t="s">
        <v>142</v>
      </c>
      <c r="G3" s="399"/>
      <c r="H3" s="440" t="s">
        <v>139</v>
      </c>
      <c r="I3" s="399"/>
      <c r="J3" s="440" t="s">
        <v>141</v>
      </c>
      <c r="K3" s="399"/>
      <c r="L3" s="440" t="s">
        <v>142</v>
      </c>
      <c r="M3" s="399"/>
      <c r="N3" s="440" t="s">
        <v>139</v>
      </c>
      <c r="O3" s="433"/>
      <c r="P3" s="441" t="s">
        <v>141</v>
      </c>
      <c r="Q3" s="433"/>
      <c r="R3" s="441" t="s">
        <v>142</v>
      </c>
      <c r="S3" s="399"/>
      <c r="T3" s="1"/>
      <c r="U3" s="463" t="s">
        <v>344</v>
      </c>
      <c r="V3" s="463"/>
      <c r="W3" s="463"/>
      <c r="X3" s="463"/>
      <c r="Y3" s="1"/>
      <c r="Z3" s="1"/>
    </row>
    <row r="4" spans="1:26">
      <c r="A4" s="126" t="s">
        <v>12</v>
      </c>
      <c r="B4" s="448" t="s">
        <v>143</v>
      </c>
      <c r="C4" s="449"/>
      <c r="D4" s="459" t="s">
        <v>144</v>
      </c>
      <c r="E4" s="449"/>
      <c r="F4" s="446" t="s">
        <v>145</v>
      </c>
      <c r="G4" s="447"/>
      <c r="H4" s="460" t="s">
        <v>14</v>
      </c>
      <c r="I4" s="449"/>
      <c r="J4" s="459" t="s">
        <v>145</v>
      </c>
      <c r="K4" s="449"/>
      <c r="L4" s="444" t="s">
        <v>145</v>
      </c>
      <c r="M4" s="445"/>
      <c r="N4" s="448" t="s">
        <v>14</v>
      </c>
      <c r="O4" s="449"/>
      <c r="P4" s="446" t="s">
        <v>145</v>
      </c>
      <c r="Q4" s="449"/>
      <c r="R4" s="446" t="s">
        <v>145</v>
      </c>
      <c r="S4" s="447"/>
      <c r="T4" s="1"/>
      <c r="U4" s="463"/>
      <c r="V4" s="463"/>
      <c r="W4" s="463"/>
      <c r="X4" s="463"/>
      <c r="Y4" s="1"/>
      <c r="Z4" s="1"/>
    </row>
    <row r="5" spans="1:26">
      <c r="A5" s="127" t="s">
        <v>15</v>
      </c>
      <c r="B5" s="450" t="s">
        <v>146</v>
      </c>
      <c r="C5" s="438"/>
      <c r="D5" s="442" t="s">
        <v>143</v>
      </c>
      <c r="E5" s="438"/>
      <c r="F5" s="452" t="s">
        <v>145</v>
      </c>
      <c r="G5" s="443"/>
      <c r="H5" s="453" t="s">
        <v>17</v>
      </c>
      <c r="I5" s="438"/>
      <c r="J5" s="442" t="s">
        <v>145</v>
      </c>
      <c r="K5" s="438"/>
      <c r="L5" s="442" t="s">
        <v>145</v>
      </c>
      <c r="M5" s="443"/>
      <c r="N5" s="450" t="s">
        <v>17</v>
      </c>
      <c r="O5" s="438"/>
      <c r="P5" s="452" t="s">
        <v>145</v>
      </c>
      <c r="Q5" s="438"/>
      <c r="R5" s="452" t="s">
        <v>145</v>
      </c>
      <c r="S5" s="443"/>
      <c r="T5" s="1"/>
      <c r="U5" s="463"/>
      <c r="V5" s="463"/>
      <c r="W5" s="463"/>
      <c r="X5" s="463"/>
      <c r="Y5" s="1"/>
      <c r="Z5" s="1"/>
    </row>
    <row r="6" spans="1:26" ht="15" customHeight="1">
      <c r="A6" s="127" t="s">
        <v>147</v>
      </c>
      <c r="B6" s="9">
        <v>478</v>
      </c>
      <c r="C6" s="534" t="s">
        <v>148</v>
      </c>
      <c r="D6" s="135">
        <v>3547</v>
      </c>
      <c r="E6" s="111" t="s">
        <v>148</v>
      </c>
      <c r="F6" s="135">
        <v>0</v>
      </c>
      <c r="G6" s="533" t="s">
        <v>149</v>
      </c>
      <c r="H6" s="381">
        <v>1115</v>
      </c>
      <c r="I6" s="111" t="s">
        <v>148</v>
      </c>
      <c r="J6" s="135">
        <v>0</v>
      </c>
      <c r="K6" s="111" t="s">
        <v>148</v>
      </c>
      <c r="L6" s="135">
        <v>0</v>
      </c>
      <c r="M6" s="81" t="s">
        <v>149</v>
      </c>
      <c r="N6" s="9">
        <v>1115</v>
      </c>
      <c r="O6" s="111" t="s">
        <v>148</v>
      </c>
      <c r="P6" s="135">
        <v>0</v>
      </c>
      <c r="Q6" s="111" t="s">
        <v>148</v>
      </c>
      <c r="R6" s="135">
        <v>0</v>
      </c>
      <c r="S6" s="81" t="s">
        <v>149</v>
      </c>
      <c r="T6" s="124"/>
      <c r="U6" s="463"/>
      <c r="V6" s="463"/>
      <c r="W6" s="463"/>
      <c r="X6" s="463"/>
      <c r="Y6" s="1"/>
      <c r="Z6" s="1"/>
    </row>
    <row r="7" spans="1:26" ht="14.45" customHeight="1">
      <c r="A7" s="127" t="s">
        <v>150</v>
      </c>
      <c r="B7" s="9">
        <v>26</v>
      </c>
      <c r="C7" s="111" t="s">
        <v>151</v>
      </c>
      <c r="D7" s="135">
        <v>30</v>
      </c>
      <c r="E7" s="111" t="s">
        <v>151</v>
      </c>
      <c r="F7" s="135">
        <v>0</v>
      </c>
      <c r="G7" s="81" t="s">
        <v>152</v>
      </c>
      <c r="H7" s="352">
        <v>34</v>
      </c>
      <c r="I7" s="111" t="s">
        <v>151</v>
      </c>
      <c r="J7" s="135">
        <v>0</v>
      </c>
      <c r="K7" s="111" t="s">
        <v>151</v>
      </c>
      <c r="L7" s="135">
        <v>0</v>
      </c>
      <c r="M7" s="81" t="s">
        <v>152</v>
      </c>
      <c r="N7" s="9">
        <v>21</v>
      </c>
      <c r="O7" s="111" t="s">
        <v>151</v>
      </c>
      <c r="P7" s="135">
        <v>0</v>
      </c>
      <c r="Q7" s="111" t="s">
        <v>151</v>
      </c>
      <c r="R7" s="135">
        <v>0</v>
      </c>
      <c r="S7" s="81" t="s">
        <v>152</v>
      </c>
      <c r="T7" s="1"/>
      <c r="U7" s="463"/>
      <c r="V7" s="463"/>
      <c r="W7" s="463"/>
      <c r="X7" s="463"/>
      <c r="Y7" s="1"/>
      <c r="Z7" s="1"/>
    </row>
    <row r="8" spans="1:26">
      <c r="A8" s="127" t="s">
        <v>153</v>
      </c>
      <c r="B8" s="457">
        <v>149</v>
      </c>
      <c r="C8" s="408"/>
      <c r="D8" s="408"/>
      <c r="E8" s="408"/>
      <c r="F8" s="409"/>
      <c r="G8" s="81" t="s">
        <v>154</v>
      </c>
      <c r="H8" s="407">
        <v>32</v>
      </c>
      <c r="I8" s="408"/>
      <c r="J8" s="408"/>
      <c r="K8" s="408"/>
      <c r="L8" s="409"/>
      <c r="M8" s="81" t="s">
        <v>154</v>
      </c>
      <c r="N8" s="457">
        <v>30</v>
      </c>
      <c r="O8" s="408"/>
      <c r="P8" s="408"/>
      <c r="Q8" s="408"/>
      <c r="R8" s="409"/>
      <c r="S8" s="81" t="s">
        <v>154</v>
      </c>
      <c r="T8" s="1"/>
      <c r="U8" s="463"/>
      <c r="V8" s="463"/>
      <c r="W8" s="463"/>
      <c r="X8" s="463"/>
      <c r="Y8" s="1"/>
      <c r="Z8" s="1"/>
    </row>
    <row r="9" spans="1:26">
      <c r="A9" s="127" t="s">
        <v>155</v>
      </c>
      <c r="B9" s="457">
        <v>12</v>
      </c>
      <c r="C9" s="408"/>
      <c r="D9" s="408"/>
      <c r="E9" s="408"/>
      <c r="F9" s="409"/>
      <c r="G9" s="81" t="s">
        <v>156</v>
      </c>
      <c r="H9" s="407">
        <v>1000</v>
      </c>
      <c r="I9" s="408"/>
      <c r="J9" s="408"/>
      <c r="K9" s="408"/>
      <c r="L9" s="409"/>
      <c r="M9" s="81" t="s">
        <v>157</v>
      </c>
      <c r="N9" s="457">
        <v>1000</v>
      </c>
      <c r="O9" s="408"/>
      <c r="P9" s="408"/>
      <c r="Q9" s="408"/>
      <c r="R9" s="409"/>
      <c r="S9" s="81" t="s">
        <v>157</v>
      </c>
      <c r="T9" s="1"/>
      <c r="U9" s="463"/>
      <c r="V9" s="463"/>
      <c r="W9" s="463"/>
      <c r="X9" s="463"/>
      <c r="Y9" s="1"/>
      <c r="Z9" s="1"/>
    </row>
    <row r="10" spans="1:26" ht="13.15" customHeight="1">
      <c r="A10" s="127" t="s">
        <v>158</v>
      </c>
      <c r="B10" s="136">
        <f>B9*B8*B7</f>
        <v>46488</v>
      </c>
      <c r="C10" s="111" t="s">
        <v>159</v>
      </c>
      <c r="D10" s="137">
        <f>B9*B8*D7</f>
        <v>53640</v>
      </c>
      <c r="E10" s="111" t="s">
        <v>159</v>
      </c>
      <c r="F10" s="137">
        <f>B9*B8*F7</f>
        <v>0</v>
      </c>
      <c r="G10" s="81" t="s">
        <v>160</v>
      </c>
      <c r="H10" s="137">
        <f>$H$9*$H$8*H7</f>
        <v>1088000</v>
      </c>
      <c r="I10" s="111" t="s">
        <v>161</v>
      </c>
      <c r="J10" s="137">
        <f>$H$9*$H$8*J7</f>
        <v>0</v>
      </c>
      <c r="K10" s="138" t="s">
        <v>161</v>
      </c>
      <c r="L10" s="136">
        <f>$H$9*$H$8*L7</f>
        <v>0</v>
      </c>
      <c r="M10" s="139" t="s">
        <v>162</v>
      </c>
      <c r="N10" s="136">
        <f>$N$9*$N$8*N7</f>
        <v>630000</v>
      </c>
      <c r="O10" s="111" t="s">
        <v>161</v>
      </c>
      <c r="P10" s="137">
        <f>$N$9*$N$8*P7</f>
        <v>0</v>
      </c>
      <c r="Q10" s="111" t="s">
        <v>161</v>
      </c>
      <c r="R10" s="137">
        <f>$N$9*$N$8*R7</f>
        <v>0</v>
      </c>
      <c r="S10" s="81" t="s">
        <v>162</v>
      </c>
      <c r="T10" s="1"/>
      <c r="U10" s="463"/>
      <c r="V10" s="463"/>
      <c r="W10" s="463"/>
      <c r="X10" s="463"/>
      <c r="Y10" s="1"/>
      <c r="Z10" s="1"/>
    </row>
    <row r="11" spans="1:26">
      <c r="A11" s="127" t="s">
        <v>163</v>
      </c>
      <c r="B11" s="450" t="s">
        <v>164</v>
      </c>
      <c r="C11" s="438"/>
      <c r="D11" s="442" t="s">
        <v>164</v>
      </c>
      <c r="E11" s="438"/>
      <c r="F11" s="442" t="s">
        <v>145</v>
      </c>
      <c r="G11" s="443"/>
      <c r="H11" s="442" t="s">
        <v>164</v>
      </c>
      <c r="I11" s="438"/>
      <c r="J11" s="442" t="s">
        <v>145</v>
      </c>
      <c r="K11" s="438"/>
      <c r="L11" s="442" t="s">
        <v>145</v>
      </c>
      <c r="M11" s="443"/>
      <c r="N11" s="442" t="s">
        <v>164</v>
      </c>
      <c r="O11" s="408"/>
      <c r="P11" s="452" t="s">
        <v>145</v>
      </c>
      <c r="Q11" s="408"/>
      <c r="R11" s="452" t="s">
        <v>145</v>
      </c>
      <c r="S11" s="443"/>
      <c r="T11" s="1"/>
      <c r="U11" s="463"/>
      <c r="V11" s="463"/>
      <c r="W11" s="463"/>
      <c r="X11" s="463"/>
      <c r="Y11" s="1"/>
      <c r="Z11" s="1"/>
    </row>
    <row r="12" spans="1:26">
      <c r="A12" s="127" t="s">
        <v>165</v>
      </c>
      <c r="B12" s="9">
        <v>9.1999999999999993</v>
      </c>
      <c r="C12" s="111" t="s">
        <v>166</v>
      </c>
      <c r="D12" s="135">
        <v>9.5</v>
      </c>
      <c r="E12" s="140" t="s">
        <v>166</v>
      </c>
      <c r="F12" s="9">
        <v>0</v>
      </c>
      <c r="G12" s="141" t="s">
        <v>167</v>
      </c>
      <c r="H12" s="142">
        <v>9.1999999999999993</v>
      </c>
      <c r="I12" s="111" t="s">
        <v>166</v>
      </c>
      <c r="J12" s="135">
        <v>0</v>
      </c>
      <c r="K12" s="111" t="s">
        <v>166</v>
      </c>
      <c r="L12" s="135">
        <v>0</v>
      </c>
      <c r="M12" s="81" t="s">
        <v>167</v>
      </c>
      <c r="N12" s="9">
        <v>9.1999999999999993</v>
      </c>
      <c r="O12" s="111" t="s">
        <v>166</v>
      </c>
      <c r="P12" s="135">
        <v>0</v>
      </c>
      <c r="Q12" s="111" t="s">
        <v>166</v>
      </c>
      <c r="R12" s="135">
        <v>0</v>
      </c>
      <c r="S12" s="81" t="s">
        <v>167</v>
      </c>
      <c r="T12" s="1"/>
      <c r="U12" s="463"/>
      <c r="V12" s="463"/>
      <c r="W12" s="463"/>
      <c r="X12" s="463"/>
      <c r="Y12" s="1"/>
      <c r="Z12" s="1"/>
    </row>
    <row r="13" spans="1:26">
      <c r="A13" s="127" t="s">
        <v>168</v>
      </c>
      <c r="B13" s="9">
        <v>135.80000000000001</v>
      </c>
      <c r="C13" s="111" t="s">
        <v>169</v>
      </c>
      <c r="D13" s="135">
        <v>135.80000000000001</v>
      </c>
      <c r="E13" s="111" t="s">
        <v>169</v>
      </c>
      <c r="F13" s="135">
        <v>0</v>
      </c>
      <c r="G13" s="81" t="s">
        <v>169</v>
      </c>
      <c r="H13" s="143">
        <v>135.80000000000001</v>
      </c>
      <c r="I13" s="111" t="s">
        <v>169</v>
      </c>
      <c r="J13" s="135">
        <v>0</v>
      </c>
      <c r="K13" s="111" t="s">
        <v>169</v>
      </c>
      <c r="L13" s="135">
        <v>0</v>
      </c>
      <c r="M13" s="81" t="s">
        <v>169</v>
      </c>
      <c r="N13" s="9">
        <v>135.80000000000001</v>
      </c>
      <c r="O13" s="111" t="s">
        <v>169</v>
      </c>
      <c r="P13" s="135">
        <v>0</v>
      </c>
      <c r="Q13" s="111" t="s">
        <v>169</v>
      </c>
      <c r="R13" s="135">
        <v>0</v>
      </c>
      <c r="S13" s="81" t="s">
        <v>169</v>
      </c>
      <c r="T13" s="1"/>
      <c r="U13" s="463"/>
      <c r="V13" s="463"/>
      <c r="W13" s="463"/>
      <c r="X13" s="463"/>
      <c r="Y13" s="1"/>
      <c r="Z13" s="1"/>
    </row>
    <row r="14" spans="1:26">
      <c r="A14" s="127" t="s">
        <v>170</v>
      </c>
      <c r="B14" s="144">
        <v>10.15</v>
      </c>
      <c r="C14" s="111" t="s">
        <v>171</v>
      </c>
      <c r="D14" s="145">
        <v>10.15</v>
      </c>
      <c r="E14" s="111" t="s">
        <v>171</v>
      </c>
      <c r="F14" s="145">
        <v>0</v>
      </c>
      <c r="G14" s="81" t="s">
        <v>171</v>
      </c>
      <c r="H14" s="144">
        <v>10.15</v>
      </c>
      <c r="I14" s="111" t="s">
        <v>171</v>
      </c>
      <c r="J14" s="135">
        <v>0</v>
      </c>
      <c r="K14" s="111" t="s">
        <v>171</v>
      </c>
      <c r="L14" s="135">
        <v>0</v>
      </c>
      <c r="M14" s="81" t="s">
        <v>171</v>
      </c>
      <c r="N14" s="9">
        <v>10.15</v>
      </c>
      <c r="O14" s="111" t="s">
        <v>171</v>
      </c>
      <c r="P14" s="135">
        <v>0</v>
      </c>
      <c r="Q14" s="111" t="s">
        <v>171</v>
      </c>
      <c r="R14" s="135">
        <v>0</v>
      </c>
      <c r="S14" s="81" t="s">
        <v>171</v>
      </c>
      <c r="T14" s="1"/>
      <c r="U14" s="463"/>
      <c r="V14" s="463"/>
      <c r="W14" s="463"/>
      <c r="X14" s="463"/>
      <c r="Y14" s="1"/>
      <c r="Z14" s="1"/>
    </row>
    <row r="15" spans="1:26" ht="13.15" customHeight="1">
      <c r="A15" s="127" t="s">
        <v>172</v>
      </c>
      <c r="B15" s="146">
        <f>IF(B6&gt;0,(B6/B12)*B13,0)</f>
        <v>7055.6956521739139</v>
      </c>
      <c r="C15" s="147" t="s">
        <v>173</v>
      </c>
      <c r="D15" s="148">
        <f>IF(D6&gt;0,(D6/D12)*D13,0)</f>
        <v>50703.431578947369</v>
      </c>
      <c r="E15" s="44" t="s">
        <v>173</v>
      </c>
      <c r="F15" s="149">
        <f>IF(F6&gt;0,(F6/F12)*F13,0)</f>
        <v>0</v>
      </c>
      <c r="G15" s="81" t="s">
        <v>173</v>
      </c>
      <c r="H15" s="146">
        <f>IF(H6&gt;0,(H6/H12)*H13,0)</f>
        <v>16458.369565217392</v>
      </c>
      <c r="I15" s="111" t="s">
        <v>173</v>
      </c>
      <c r="J15" s="148">
        <f>IF(J6&gt;0,(J6/J12)*J13,0)</f>
        <v>0</v>
      </c>
      <c r="K15" s="111" t="s">
        <v>173</v>
      </c>
      <c r="L15" s="148">
        <f>IF(L6&gt;0,(L6/L12)*L13,0)</f>
        <v>0</v>
      </c>
      <c r="M15" s="81" t="s">
        <v>173</v>
      </c>
      <c r="N15" s="146">
        <f>IF(N6&gt;0,(N6/N12)*N13,0)</f>
        <v>16458.369565217392</v>
      </c>
      <c r="O15" s="150" t="s">
        <v>173</v>
      </c>
      <c r="P15" s="148">
        <f>IF(P6&gt;0,(P6/P12)*P13,0)</f>
        <v>0</v>
      </c>
      <c r="Q15" s="150" t="s">
        <v>173</v>
      </c>
      <c r="R15" s="148">
        <f>IF(R6&gt;0,(R6/R12)*R13,0)</f>
        <v>0</v>
      </c>
      <c r="S15" s="81" t="s">
        <v>173</v>
      </c>
      <c r="T15" s="1"/>
      <c r="U15" s="463"/>
      <c r="V15" s="463"/>
      <c r="W15" s="463"/>
      <c r="X15" s="463"/>
      <c r="Y15" s="1"/>
      <c r="Z15" s="1"/>
    </row>
    <row r="16" spans="1:26" ht="13.15" customHeight="1">
      <c r="A16" s="127" t="s">
        <v>174</v>
      </c>
      <c r="B16" s="146">
        <f>IF(B6&gt;0,(B6/B12)*B14,0)</f>
        <v>527.35869565217399</v>
      </c>
      <c r="C16" s="151" t="s">
        <v>175</v>
      </c>
      <c r="D16" s="148">
        <f>IF(D6&gt;0,(D6/D12)*D14,0)</f>
        <v>3789.6894736842105</v>
      </c>
      <c r="E16" s="151" t="s">
        <v>175</v>
      </c>
      <c r="F16" s="149">
        <f>IF(F6&gt;0,(F6/F12)*F14,0)</f>
        <v>0</v>
      </c>
      <c r="G16" s="152" t="s">
        <v>175</v>
      </c>
      <c r="H16" s="146">
        <f>IF(H6&gt;0,(H6/H12)*H14,0)</f>
        <v>1230.1358695652175</v>
      </c>
      <c r="I16" s="151" t="s">
        <v>175</v>
      </c>
      <c r="J16" s="148">
        <f>IF(J6&gt;0,(J6/J12)*J14,0)</f>
        <v>0</v>
      </c>
      <c r="K16" s="151" t="s">
        <v>175</v>
      </c>
      <c r="L16" s="148">
        <f>IF(L6&gt;0,(L6/L12)*L14,0)</f>
        <v>0</v>
      </c>
      <c r="M16" s="152" t="s">
        <v>175</v>
      </c>
      <c r="N16" s="146">
        <f>IF(N6&gt;0,(N6/N12)*N14,0)</f>
        <v>1230.1358695652175</v>
      </c>
      <c r="O16" s="151" t="s">
        <v>175</v>
      </c>
      <c r="P16" s="148">
        <f>IF(P6&gt;0,(P6/P12)*P14,0)</f>
        <v>0</v>
      </c>
      <c r="Q16" s="151" t="s">
        <v>175</v>
      </c>
      <c r="R16" s="148">
        <f>IF(R6&gt;0,(R6/R12)*R14,0)</f>
        <v>0</v>
      </c>
      <c r="S16" s="152" t="s">
        <v>175</v>
      </c>
      <c r="T16" s="1"/>
      <c r="U16" s="463"/>
      <c r="V16" s="463"/>
      <c r="W16" s="463"/>
      <c r="X16" s="463"/>
      <c r="Y16" s="1"/>
      <c r="Z16" s="1"/>
    </row>
    <row r="17" spans="1:26" ht="13.15" customHeight="1">
      <c r="A17" s="127" t="s">
        <v>176</v>
      </c>
      <c r="B17" s="153">
        <f>IF(B10&gt;0,B15/B10,0)</f>
        <v>0.15177455799720171</v>
      </c>
      <c r="C17" s="154" t="s">
        <v>118</v>
      </c>
      <c r="D17" s="155">
        <f>IF(D10&gt;0,D15/D10,0)</f>
        <v>0.94525413085285925</v>
      </c>
      <c r="E17" s="154" t="s">
        <v>118</v>
      </c>
      <c r="F17" s="155">
        <f>IF(F10&gt;0,F15/F10,0)</f>
        <v>0</v>
      </c>
      <c r="G17" s="156" t="s">
        <v>118</v>
      </c>
      <c r="H17" s="153">
        <f>IF(H10&gt;0,H15/H10,0)</f>
        <v>1.5127177909207161E-2</v>
      </c>
      <c r="I17" s="154" t="s">
        <v>118</v>
      </c>
      <c r="J17" s="155">
        <f>IF(J10&gt;0,J15/J10,0)</f>
        <v>0</v>
      </c>
      <c r="K17" s="154" t="s">
        <v>118</v>
      </c>
      <c r="L17" s="155">
        <f>IF(L10&gt;0,L15/L10,0)</f>
        <v>0</v>
      </c>
      <c r="M17" s="156" t="s">
        <v>118</v>
      </c>
      <c r="N17" s="157">
        <f>IF(N10&gt;0,N15/N10,0)</f>
        <v>2.6124396135265703E-2</v>
      </c>
      <c r="O17" s="158" t="s">
        <v>118</v>
      </c>
      <c r="P17" s="157">
        <f>IF(P10&gt;0,P15/P10,0)</f>
        <v>0</v>
      </c>
      <c r="Q17" s="158" t="s">
        <v>118</v>
      </c>
      <c r="R17" s="157">
        <f>IF(R10&gt;0,R15/R10,0)</f>
        <v>0</v>
      </c>
      <c r="S17" s="159" t="s">
        <v>118</v>
      </c>
      <c r="T17" s="1"/>
      <c r="U17" s="463"/>
      <c r="V17" s="463"/>
      <c r="W17" s="463"/>
      <c r="X17" s="463"/>
      <c r="Y17" s="1"/>
      <c r="Z17" s="1"/>
    </row>
    <row r="18" spans="1:26" ht="13.15" customHeight="1">
      <c r="A18" s="127" t="s">
        <v>177</v>
      </c>
      <c r="B18" s="454">
        <f>B17+D17+F17</f>
        <v>1.0970286888500609</v>
      </c>
      <c r="C18" s="455"/>
      <c r="D18" s="455"/>
      <c r="E18" s="455"/>
      <c r="F18" s="456"/>
      <c r="G18" s="160" t="s">
        <v>118</v>
      </c>
      <c r="H18" s="458">
        <f>H17+J17+L17</f>
        <v>1.5127177909207161E-2</v>
      </c>
      <c r="I18" s="455"/>
      <c r="J18" s="455"/>
      <c r="K18" s="455"/>
      <c r="L18" s="456"/>
      <c r="M18" s="160" t="s">
        <v>118</v>
      </c>
      <c r="N18" s="454">
        <f>N17+P17+R17</f>
        <v>2.6124396135265703E-2</v>
      </c>
      <c r="O18" s="455"/>
      <c r="P18" s="455"/>
      <c r="Q18" s="455"/>
      <c r="R18" s="456"/>
      <c r="S18" s="161" t="s">
        <v>118</v>
      </c>
      <c r="T18" s="1"/>
      <c r="U18" s="463"/>
      <c r="V18" s="463"/>
      <c r="W18" s="463"/>
      <c r="X18" s="463"/>
      <c r="Y18" s="1"/>
      <c r="Z18" s="1"/>
    </row>
    <row r="19" spans="1:26" ht="13.15" customHeight="1">
      <c r="A19" s="127" t="s">
        <v>178</v>
      </c>
      <c r="B19" s="153">
        <f>IF(B10&gt;0,B16/B10,0)</f>
        <v>1.134397469566714E-2</v>
      </c>
      <c r="C19" s="154" t="s">
        <v>44</v>
      </c>
      <c r="D19" s="155">
        <f>IF(D10&gt;0,D16/D10,0)</f>
        <v>7.0650437615291023E-2</v>
      </c>
      <c r="E19" s="154" t="s">
        <v>44</v>
      </c>
      <c r="F19" s="155">
        <f>IF(F10&gt;0,F16/F10,0)</f>
        <v>0</v>
      </c>
      <c r="G19" s="162" t="s">
        <v>44</v>
      </c>
      <c r="H19" s="153">
        <f>IF(H10&gt;0,H16/H10,0)</f>
        <v>1.1306395859974425E-3</v>
      </c>
      <c r="I19" s="154" t="s">
        <v>44</v>
      </c>
      <c r="J19" s="155">
        <f>IF(J10&gt;0,J16/J10,0)</f>
        <v>0</v>
      </c>
      <c r="K19" s="154" t="s">
        <v>44</v>
      </c>
      <c r="L19" s="155">
        <f>IF(L10&gt;0,L16/L10,0)</f>
        <v>0</v>
      </c>
      <c r="M19" s="162" t="s">
        <v>44</v>
      </c>
      <c r="N19" s="163">
        <f>IF(N10&gt;0,N16/N10,0)</f>
        <v>1.9525966183574881E-3</v>
      </c>
      <c r="O19" s="154" t="s">
        <v>44</v>
      </c>
      <c r="P19" s="163">
        <f>IF(P10&gt;0,P16/P10,0)</f>
        <v>0</v>
      </c>
      <c r="Q19" s="154" t="s">
        <v>44</v>
      </c>
      <c r="R19" s="163">
        <f>IF(R10&gt;0,R16/R10,0)</f>
        <v>0</v>
      </c>
      <c r="S19" s="162" t="s">
        <v>44</v>
      </c>
      <c r="T19" s="1"/>
      <c r="U19" s="463"/>
      <c r="V19" s="463"/>
      <c r="W19" s="463"/>
      <c r="X19" s="463"/>
      <c r="Y19" s="1"/>
      <c r="Z19" s="1"/>
    </row>
    <row r="20" spans="1:26" ht="12.75" customHeight="1">
      <c r="A20" s="127" t="s">
        <v>179</v>
      </c>
      <c r="B20" s="458">
        <f>B19+D19+F19</f>
        <v>8.1994412310958165E-2</v>
      </c>
      <c r="C20" s="455"/>
      <c r="D20" s="455"/>
      <c r="E20" s="455"/>
      <c r="F20" s="456"/>
      <c r="G20" s="162" t="s">
        <v>44</v>
      </c>
      <c r="H20" s="454">
        <f>H19+J19+L19</f>
        <v>1.1306395859974425E-3</v>
      </c>
      <c r="I20" s="455"/>
      <c r="J20" s="455"/>
      <c r="K20" s="455"/>
      <c r="L20" s="456"/>
      <c r="M20" s="162" t="s">
        <v>44</v>
      </c>
      <c r="N20" s="454">
        <f>N19+P19+R19</f>
        <v>1.9525966183574881E-3</v>
      </c>
      <c r="O20" s="455"/>
      <c r="P20" s="455"/>
      <c r="Q20" s="455"/>
      <c r="R20" s="456"/>
      <c r="S20" s="162" t="s">
        <v>44</v>
      </c>
      <c r="T20" s="1"/>
      <c r="U20" s="463"/>
      <c r="V20" s="463"/>
      <c r="W20" s="463"/>
      <c r="X20" s="463"/>
      <c r="Y20" s="1"/>
      <c r="Z20" s="1"/>
    </row>
    <row r="21" spans="1:26" ht="13.5" customHeight="1" thickBot="1">
      <c r="A21" s="127" t="s">
        <v>181</v>
      </c>
      <c r="B21" s="518">
        <f>B18*$U$27</f>
        <v>1097.0286888500609</v>
      </c>
      <c r="C21" s="519"/>
      <c r="D21" s="519"/>
      <c r="E21" s="519"/>
      <c r="F21" s="520"/>
      <c r="G21" s="164" t="s">
        <v>182</v>
      </c>
      <c r="H21" s="518">
        <f>H18*$U$27</f>
        <v>15.127177909207161</v>
      </c>
      <c r="I21" s="519"/>
      <c r="J21" s="519"/>
      <c r="K21" s="519"/>
      <c r="L21" s="520"/>
      <c r="M21" s="164" t="s">
        <v>182</v>
      </c>
      <c r="N21" s="518">
        <f>N18*$U$27</f>
        <v>26.124396135265702</v>
      </c>
      <c r="O21" s="519"/>
      <c r="P21" s="519"/>
      <c r="Q21" s="519"/>
      <c r="R21" s="520"/>
      <c r="S21" s="166" t="s">
        <v>182</v>
      </c>
      <c r="T21" s="1"/>
      <c r="U21" s="463"/>
      <c r="V21" s="463"/>
      <c r="W21" s="463"/>
      <c r="X21" s="463"/>
      <c r="Y21" s="1"/>
      <c r="Z21" s="1"/>
    </row>
    <row r="22" spans="1:26" ht="13.5" customHeight="1" thickBot="1">
      <c r="A22" s="13" t="s">
        <v>185</v>
      </c>
      <c r="B22" s="515">
        <f>B20*$U$27</f>
        <v>81.994412310958168</v>
      </c>
      <c r="C22" s="516"/>
      <c r="D22" s="516"/>
      <c r="E22" s="516"/>
      <c r="F22" s="517"/>
      <c r="G22" s="123" t="s">
        <v>187</v>
      </c>
      <c r="H22" s="462">
        <f>H20*$U$27</f>
        <v>1.1306395859974425</v>
      </c>
      <c r="I22" s="398"/>
      <c r="J22" s="398"/>
      <c r="K22" s="398"/>
      <c r="L22" s="399"/>
      <c r="M22" s="123" t="s">
        <v>187</v>
      </c>
      <c r="N22" s="521">
        <f>N20*$U$27</f>
        <v>1.9525966183574881</v>
      </c>
      <c r="O22" s="516"/>
      <c r="P22" s="516"/>
      <c r="Q22" s="516"/>
      <c r="R22" s="517"/>
      <c r="S22" s="123" t="s">
        <v>187</v>
      </c>
      <c r="T22" s="1"/>
      <c r="U22" s="463"/>
      <c r="V22" s="463"/>
      <c r="W22" s="463"/>
      <c r="X22" s="463"/>
      <c r="Y22" s="1"/>
      <c r="Z22" s="1"/>
    </row>
    <row r="23" spans="1:26" ht="15.75" customHeight="1">
      <c r="A23" s="3"/>
      <c r="B23" s="3"/>
      <c r="C23" s="45"/>
      <c r="D23" s="3"/>
      <c r="E23" s="3"/>
      <c r="F23" s="3"/>
      <c r="G23" s="3"/>
      <c r="H23" s="3"/>
      <c r="I23" s="3"/>
      <c r="J23" s="3"/>
      <c r="K23" s="3"/>
      <c r="L23" s="3"/>
      <c r="M23" s="3"/>
      <c r="N23" s="3"/>
      <c r="O23" s="3"/>
      <c r="P23" s="3"/>
      <c r="Q23" s="3"/>
      <c r="R23" s="172"/>
      <c r="S23" s="172"/>
      <c r="T23" s="1"/>
      <c r="U23" s="463"/>
      <c r="V23" s="463"/>
      <c r="W23" s="463"/>
      <c r="X23" s="463"/>
      <c r="Y23" s="1"/>
      <c r="Z23" s="1"/>
    </row>
    <row r="24" spans="1:26" ht="15.75" customHeight="1">
      <c r="A24" s="3"/>
      <c r="B24" s="45"/>
      <c r="C24" s="45"/>
      <c r="D24" s="3"/>
      <c r="E24" s="342"/>
      <c r="F24" s="173"/>
      <c r="G24" s="3"/>
      <c r="H24" s="3"/>
      <c r="I24" s="3"/>
      <c r="J24" s="3"/>
      <c r="K24" s="3"/>
      <c r="L24" s="3"/>
      <c r="M24" s="3"/>
      <c r="N24" s="3"/>
      <c r="O24" s="174"/>
      <c r="P24" s="174"/>
      <c r="Q24" s="174"/>
      <c r="R24" s="174"/>
      <c r="S24" s="3"/>
      <c r="T24" s="1"/>
      <c r="U24" s="463"/>
      <c r="V24" s="463"/>
      <c r="W24" s="463"/>
      <c r="X24" s="463"/>
      <c r="Y24" s="1"/>
      <c r="Z24" s="1"/>
    </row>
    <row r="25" spans="1:26" ht="15.75" customHeight="1">
      <c r="A25" s="3"/>
      <c r="B25" s="3"/>
      <c r="C25" s="3"/>
      <c r="D25" s="3"/>
      <c r="E25" s="3"/>
      <c r="F25" s="3"/>
      <c r="G25" s="3"/>
      <c r="H25" s="3"/>
      <c r="I25" s="3"/>
      <c r="J25" s="3"/>
      <c r="K25" s="3"/>
      <c r="L25" s="3"/>
      <c r="M25" s="3"/>
      <c r="N25" s="3"/>
      <c r="O25" s="3"/>
      <c r="P25" s="3"/>
      <c r="Q25" s="3"/>
      <c r="R25" s="3"/>
      <c r="S25" s="3"/>
      <c r="T25" s="1"/>
      <c r="U25" s="463"/>
      <c r="V25" s="463"/>
      <c r="W25" s="463"/>
      <c r="X25" s="463"/>
      <c r="Y25" s="1"/>
      <c r="Z25" s="1"/>
    </row>
    <row r="26" spans="1:26" ht="15.75" customHeight="1">
      <c r="A26" s="3"/>
      <c r="B26" s="45"/>
      <c r="C26" s="3"/>
      <c r="D26" s="3"/>
      <c r="E26" s="3"/>
      <c r="F26" s="3"/>
      <c r="G26" s="3"/>
      <c r="H26" s="3"/>
      <c r="I26" s="3"/>
      <c r="J26" s="3"/>
      <c r="K26" s="3"/>
      <c r="L26" s="3"/>
      <c r="M26" s="3"/>
      <c r="N26" s="3"/>
      <c r="O26" s="3"/>
      <c r="P26" s="3"/>
      <c r="Q26" s="3"/>
      <c r="R26" s="3"/>
      <c r="S26" s="3"/>
      <c r="T26" s="1"/>
      <c r="U26" s="464" t="s">
        <v>184</v>
      </c>
      <c r="V26" s="465"/>
      <c r="W26" s="1"/>
      <c r="X26" s="1"/>
      <c r="Y26" s="1"/>
      <c r="Z26" s="1"/>
    </row>
    <row r="27" spans="1:26" ht="15.75" customHeight="1">
      <c r="A27" s="3"/>
      <c r="B27" s="27"/>
      <c r="C27" s="27"/>
      <c r="D27" s="27"/>
      <c r="E27" s="27"/>
      <c r="F27" s="27"/>
      <c r="G27" s="27"/>
      <c r="H27" s="27"/>
      <c r="I27" s="27"/>
      <c r="J27" s="27"/>
      <c r="K27" s="27"/>
      <c r="L27" s="27"/>
      <c r="M27" s="27"/>
      <c r="N27" s="27"/>
      <c r="O27" s="27"/>
      <c r="P27" s="3"/>
      <c r="Q27" s="3"/>
      <c r="R27" s="3"/>
      <c r="S27" s="3"/>
      <c r="T27" s="1"/>
      <c r="U27" s="540">
        <v>1000</v>
      </c>
      <c r="V27" s="35" t="s">
        <v>189</v>
      </c>
      <c r="W27" s="1"/>
      <c r="X27" s="1"/>
      <c r="Y27" s="1"/>
      <c r="Z27" s="1"/>
    </row>
    <row r="28" spans="1:26" ht="15.75" customHeight="1">
      <c r="A28" s="3"/>
      <c r="B28" s="45"/>
      <c r="C28" s="3"/>
      <c r="D28" s="3"/>
      <c r="E28" s="3"/>
      <c r="F28" s="3"/>
      <c r="G28" s="3"/>
      <c r="H28" s="3"/>
      <c r="I28" s="3"/>
      <c r="J28" s="3"/>
      <c r="K28" s="3"/>
      <c r="L28" s="3"/>
      <c r="M28" s="3"/>
      <c r="N28" s="3"/>
      <c r="O28" s="3"/>
      <c r="P28" s="3"/>
      <c r="Q28" s="3"/>
      <c r="R28" s="3"/>
      <c r="S28" s="3"/>
      <c r="T28" s="1"/>
      <c r="U28" s="388" t="s">
        <v>34</v>
      </c>
      <c r="V28" s="389"/>
      <c r="W28" s="1"/>
      <c r="X28" s="1"/>
      <c r="Y28" s="1"/>
      <c r="Z28" s="1"/>
    </row>
    <row r="29" spans="1:26" ht="15.75" customHeight="1">
      <c r="A29" s="3"/>
      <c r="B29" s="3"/>
      <c r="C29" s="3"/>
      <c r="D29" s="3"/>
      <c r="E29" s="3"/>
      <c r="F29" s="3"/>
      <c r="G29" s="3"/>
      <c r="H29" s="3"/>
      <c r="I29" s="3"/>
      <c r="J29" s="3"/>
      <c r="K29" s="3"/>
      <c r="L29" s="3"/>
      <c r="M29" s="3"/>
      <c r="N29" s="3"/>
      <c r="O29" s="3"/>
      <c r="P29" s="3"/>
      <c r="Q29" s="3"/>
      <c r="R29" s="3"/>
      <c r="S29" s="3"/>
      <c r="T29" s="1"/>
      <c r="U29" s="638" t="s">
        <v>36</v>
      </c>
      <c r="V29" s="387"/>
      <c r="W29" s="1"/>
      <c r="X29" s="1"/>
      <c r="Y29" s="1"/>
      <c r="Z29" s="1"/>
    </row>
    <row r="30" spans="1:26" ht="15.75" customHeight="1">
      <c r="A30" s="3"/>
      <c r="B30" s="3"/>
      <c r="C30" s="3"/>
      <c r="D30" s="3"/>
      <c r="E30" s="3"/>
      <c r="F30" s="3"/>
      <c r="G30" s="3"/>
      <c r="H30" s="3"/>
      <c r="I30" s="3"/>
      <c r="J30" s="3"/>
      <c r="K30" s="3"/>
      <c r="L30" s="3"/>
      <c r="M30" s="3"/>
      <c r="N30" s="3"/>
      <c r="O30" s="3"/>
      <c r="P30" s="3"/>
      <c r="Q30" s="3"/>
      <c r="R30" s="3"/>
      <c r="S30" s="3"/>
      <c r="T30" s="1"/>
      <c r="W30" s="1"/>
      <c r="X30" s="1"/>
      <c r="Y30" s="1"/>
      <c r="Z30" s="1"/>
    </row>
    <row r="31" spans="1:26" ht="15.75" customHeight="1">
      <c r="A31" s="3"/>
      <c r="B31" s="3"/>
      <c r="C31" s="3"/>
      <c r="D31" s="3"/>
      <c r="E31" s="3"/>
      <c r="F31" s="3"/>
      <c r="G31" s="3"/>
      <c r="H31" s="3"/>
      <c r="I31" s="3"/>
      <c r="J31" s="3"/>
      <c r="K31" s="3"/>
      <c r="L31" s="3"/>
      <c r="M31" s="3"/>
      <c r="N31" s="3"/>
      <c r="O31" s="3"/>
      <c r="P31" s="3"/>
      <c r="Q31" s="3"/>
      <c r="R31" s="3"/>
      <c r="S31" s="3"/>
      <c r="T31" s="1"/>
      <c r="W31" s="1"/>
      <c r="X31" s="1"/>
      <c r="Y31" s="1"/>
      <c r="Z31" s="1"/>
    </row>
    <row r="32" spans="1:26" ht="12.75">
      <c r="A32" s="1"/>
      <c r="B32" s="1"/>
      <c r="C32" s="1"/>
      <c r="D32" s="1"/>
      <c r="E32" s="1"/>
      <c r="F32" s="1"/>
      <c r="G32" s="1"/>
      <c r="H32" s="1"/>
      <c r="I32" s="1"/>
      <c r="J32" s="1"/>
      <c r="K32" s="1"/>
      <c r="L32" s="1"/>
      <c r="M32" s="1"/>
      <c r="N32" s="1"/>
      <c r="O32" s="1"/>
      <c r="P32" s="1"/>
      <c r="Q32" s="1"/>
      <c r="R32" s="1"/>
      <c r="S32" s="1"/>
      <c r="T32" s="1"/>
      <c r="W32" s="1"/>
      <c r="X32" s="1"/>
      <c r="Y32" s="1"/>
      <c r="Z32" s="1"/>
    </row>
    <row r="33" spans="1:26" ht="12.75">
      <c r="A33" s="1"/>
      <c r="B33" s="1"/>
      <c r="C33" s="1"/>
      <c r="D33" s="1"/>
      <c r="E33" s="1"/>
      <c r="F33" s="1"/>
      <c r="G33" s="1"/>
      <c r="H33" s="1"/>
      <c r="I33" s="1"/>
      <c r="J33" s="1"/>
      <c r="K33" s="1"/>
      <c r="L33" s="1"/>
      <c r="M33" s="1"/>
      <c r="N33" s="1"/>
      <c r="O33" s="1"/>
      <c r="P33" s="1"/>
      <c r="Q33" s="1"/>
      <c r="R33" s="1"/>
      <c r="S33" s="1"/>
      <c r="T33" s="1"/>
      <c r="W33" s="1"/>
      <c r="X33" s="1"/>
      <c r="Y33" s="1"/>
      <c r="Z33" s="1"/>
    </row>
    <row r="34" spans="1:26" ht="12.75">
      <c r="A34" s="1"/>
      <c r="B34" s="1"/>
      <c r="C34" s="1"/>
      <c r="D34" s="1"/>
      <c r="E34" s="1"/>
      <c r="F34" s="1"/>
      <c r="G34" s="1"/>
      <c r="H34" s="1"/>
      <c r="I34" s="1"/>
      <c r="J34" s="1"/>
      <c r="K34" s="1"/>
      <c r="L34" s="1"/>
      <c r="M34" s="1"/>
      <c r="N34" s="1"/>
      <c r="O34" s="1"/>
      <c r="P34" s="1"/>
      <c r="Q34" s="1"/>
      <c r="R34" s="1"/>
      <c r="S34" s="1"/>
      <c r="T34" s="1"/>
      <c r="W34" s="1"/>
      <c r="X34" s="1"/>
      <c r="Y34" s="1"/>
      <c r="Z34" s="1"/>
    </row>
    <row r="35" spans="1:26" ht="12.7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62">
    <mergeCell ref="N20:R20"/>
    <mergeCell ref="N18:R18"/>
    <mergeCell ref="U26:V26"/>
    <mergeCell ref="N21:R21"/>
    <mergeCell ref="N22:R22"/>
    <mergeCell ref="U3:X25"/>
    <mergeCell ref="H21:L21"/>
    <mergeCell ref="H22:L22"/>
    <mergeCell ref="N8:R8"/>
    <mergeCell ref="N9:R9"/>
    <mergeCell ref="F11:G11"/>
    <mergeCell ref="J11:K11"/>
    <mergeCell ref="L11:M11"/>
    <mergeCell ref="R11:S11"/>
    <mergeCell ref="N11:O11"/>
    <mergeCell ref="P11:Q11"/>
    <mergeCell ref="B21:F21"/>
    <mergeCell ref="B22:F22"/>
    <mergeCell ref="B9:F9"/>
    <mergeCell ref="H9:L9"/>
    <mergeCell ref="H20:L20"/>
    <mergeCell ref="B11:C11"/>
    <mergeCell ref="D11:E11"/>
    <mergeCell ref="B8:F8"/>
    <mergeCell ref="H18:L18"/>
    <mergeCell ref="B18:F18"/>
    <mergeCell ref="H8:L8"/>
    <mergeCell ref="B20:F20"/>
    <mergeCell ref="H11:I11"/>
    <mergeCell ref="A1:S1"/>
    <mergeCell ref="H2:M2"/>
    <mergeCell ref="B2:G2"/>
    <mergeCell ref="B4:C4"/>
    <mergeCell ref="B5:C5"/>
    <mergeCell ref="A2:A3"/>
    <mergeCell ref="R5:S5"/>
    <mergeCell ref="P5:Q5"/>
    <mergeCell ref="F5:G5"/>
    <mergeCell ref="H5:I5"/>
    <mergeCell ref="R4:S4"/>
    <mergeCell ref="N5:O5"/>
    <mergeCell ref="P4:Q4"/>
    <mergeCell ref="N4:O4"/>
    <mergeCell ref="B3:C3"/>
    <mergeCell ref="H3:I3"/>
    <mergeCell ref="F4:G4"/>
    <mergeCell ref="J3:K3"/>
    <mergeCell ref="N2:S2"/>
    <mergeCell ref="D3:E3"/>
    <mergeCell ref="D5:E5"/>
    <mergeCell ref="F3:G3"/>
    <mergeCell ref="J4:K4"/>
    <mergeCell ref="J5:K5"/>
    <mergeCell ref="H4:I4"/>
    <mergeCell ref="D4:E4"/>
    <mergeCell ref="N3:O3"/>
    <mergeCell ref="L3:M3"/>
    <mergeCell ref="P3:Q3"/>
    <mergeCell ref="R3:S3"/>
    <mergeCell ref="L5:M5"/>
    <mergeCell ref="L4:M4"/>
    <mergeCell ref="U2:X2"/>
  </mergeCell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workbookViewId="0">
      <selection activeCell="I24" sqref="I24"/>
    </sheetView>
  </sheetViews>
  <sheetFormatPr defaultColWidth="17.28515625" defaultRowHeight="15" customHeight="1"/>
  <cols>
    <col min="1" max="1" width="33.85546875" customWidth="1"/>
    <col min="2" max="2" width="13.42578125" customWidth="1"/>
    <col min="3" max="3" width="11.42578125" customWidth="1"/>
    <col min="4" max="4" width="9.140625" customWidth="1"/>
    <col min="5" max="5" width="11.7109375" customWidth="1"/>
    <col min="6" max="6" width="12.7109375" customWidth="1"/>
    <col min="7" max="7" width="10.28515625" customWidth="1"/>
    <col min="8" max="8" width="12.140625" customWidth="1"/>
    <col min="9" max="9" width="10" customWidth="1"/>
    <col min="10" max="10" width="14" customWidth="1"/>
    <col min="11" max="11" width="11.140625" customWidth="1"/>
    <col min="12" max="12" width="14" customWidth="1"/>
    <col min="13" max="26" width="14.42578125" customWidth="1"/>
  </cols>
  <sheetData>
    <row r="1" spans="1:26" ht="33" customHeight="1" thickTop="1" thickBot="1">
      <c r="A1" s="434" t="s">
        <v>180</v>
      </c>
      <c r="B1" s="474"/>
      <c r="C1" s="474"/>
      <c r="D1" s="474"/>
      <c r="E1" s="474"/>
      <c r="F1" s="474"/>
      <c r="G1" s="474"/>
      <c r="H1" s="474"/>
      <c r="I1" s="475"/>
      <c r="J1" s="1"/>
      <c r="K1" s="1"/>
      <c r="L1" s="83"/>
      <c r="M1" s="83"/>
      <c r="N1" s="1"/>
      <c r="O1" s="1"/>
      <c r="P1" s="1"/>
      <c r="Q1" s="1"/>
      <c r="R1" s="1"/>
      <c r="S1" s="1"/>
      <c r="T1" s="1"/>
      <c r="U1" s="1"/>
      <c r="V1" s="1"/>
      <c r="W1" s="1"/>
      <c r="X1" s="1"/>
      <c r="Y1" s="1"/>
      <c r="Z1" s="1"/>
    </row>
    <row r="2" spans="1:26" ht="19.5" thickTop="1" thickBot="1">
      <c r="A2" s="476"/>
      <c r="B2" s="480" t="s">
        <v>3</v>
      </c>
      <c r="C2" s="436"/>
      <c r="D2" s="436"/>
      <c r="E2" s="415"/>
      <c r="F2" s="480" t="s">
        <v>4</v>
      </c>
      <c r="G2" s="415"/>
      <c r="H2" s="480" t="s">
        <v>5</v>
      </c>
      <c r="I2" s="415"/>
      <c r="J2" s="1"/>
      <c r="K2" s="478" t="s">
        <v>138</v>
      </c>
      <c r="L2" s="478"/>
      <c r="M2" s="478"/>
      <c r="N2" s="382"/>
      <c r="Q2" s="1"/>
      <c r="R2" s="1"/>
      <c r="S2" s="1"/>
      <c r="T2" s="1"/>
      <c r="U2" s="1"/>
      <c r="V2" s="1"/>
      <c r="W2" s="1"/>
      <c r="X2" s="1"/>
      <c r="Y2" s="1"/>
      <c r="Z2" s="1"/>
    </row>
    <row r="3" spans="1:26" ht="13.9" customHeight="1" thickBot="1">
      <c r="A3" s="477"/>
      <c r="B3" s="472" t="s">
        <v>183</v>
      </c>
      <c r="C3" s="481"/>
      <c r="D3" s="472" t="s">
        <v>186</v>
      </c>
      <c r="E3" s="415"/>
      <c r="F3" s="472" t="s">
        <v>186</v>
      </c>
      <c r="G3" s="415"/>
      <c r="H3" s="472" t="s">
        <v>186</v>
      </c>
      <c r="I3" s="415"/>
      <c r="J3" s="1"/>
      <c r="K3" s="473" t="s">
        <v>345</v>
      </c>
      <c r="L3" s="473"/>
      <c r="M3" s="473"/>
      <c r="N3" s="473"/>
      <c r="Q3" s="471"/>
      <c r="R3" s="401"/>
      <c r="S3" s="1"/>
      <c r="T3" s="1"/>
      <c r="U3" s="1"/>
      <c r="V3" s="1"/>
      <c r="W3" s="1"/>
      <c r="X3" s="1"/>
      <c r="Y3" s="1"/>
      <c r="Z3" s="1"/>
    </row>
    <row r="4" spans="1:26">
      <c r="A4" s="168" t="s">
        <v>188</v>
      </c>
      <c r="B4" s="169">
        <f>'User Interface'!$B$7*'User Interface'!B11</f>
        <v>60</v>
      </c>
      <c r="C4" s="171" t="s">
        <v>22</v>
      </c>
      <c r="D4" s="169">
        <f>'User Interface'!$B$7*'User Interface'!B10</f>
        <v>40</v>
      </c>
      <c r="E4" s="126" t="s">
        <v>22</v>
      </c>
      <c r="F4" s="169">
        <f>'User Interface'!$D$7*'User Interface'!D10</f>
        <v>2000</v>
      </c>
      <c r="G4" s="126" t="s">
        <v>23</v>
      </c>
      <c r="H4" s="169">
        <f>'User Interface'!$F$7*'User Interface'!F10</f>
        <v>2000</v>
      </c>
      <c r="I4" s="127" t="s">
        <v>23</v>
      </c>
      <c r="J4" s="1"/>
      <c r="K4" s="473"/>
      <c r="L4" s="473"/>
      <c r="M4" s="473"/>
      <c r="N4" s="473"/>
      <c r="Q4" s="167"/>
      <c r="R4" s="1"/>
      <c r="S4" s="1"/>
      <c r="T4" s="1"/>
      <c r="U4" s="1"/>
      <c r="V4" s="1"/>
      <c r="W4" s="1"/>
      <c r="X4" s="1"/>
      <c r="Y4" s="1"/>
      <c r="Z4" s="1"/>
    </row>
    <row r="5" spans="1:26">
      <c r="A5" s="175" t="s">
        <v>190</v>
      </c>
      <c r="B5" s="176">
        <f>$K$25*B4</f>
        <v>18.329999999999998</v>
      </c>
      <c r="C5" s="109" t="s">
        <v>191</v>
      </c>
      <c r="D5" s="128">
        <f>$K$25*D4</f>
        <v>12.219999999999999</v>
      </c>
      <c r="E5" s="127" t="s">
        <v>191</v>
      </c>
      <c r="F5" s="169">
        <f>K26*F4</f>
        <v>42.84</v>
      </c>
      <c r="G5" s="127" t="s">
        <v>191</v>
      </c>
      <c r="H5" s="176">
        <f>K27*H4</f>
        <v>33</v>
      </c>
      <c r="I5" s="127" t="s">
        <v>191</v>
      </c>
      <c r="J5" s="1"/>
      <c r="K5" s="473"/>
      <c r="L5" s="473"/>
      <c r="M5" s="473"/>
      <c r="N5" s="473"/>
      <c r="Q5" s="167"/>
      <c r="R5" s="167"/>
      <c r="S5" s="1"/>
      <c r="T5" s="1"/>
      <c r="U5" s="1"/>
      <c r="V5" s="1"/>
      <c r="W5" s="1"/>
      <c r="X5" s="1"/>
      <c r="Y5" s="1"/>
      <c r="Z5" s="1"/>
    </row>
    <row r="6" spans="1:26" ht="14.45" customHeight="1">
      <c r="A6" s="175" t="s">
        <v>192</v>
      </c>
      <c r="B6" s="9">
        <v>13</v>
      </c>
      <c r="C6" s="177" t="s">
        <v>193</v>
      </c>
      <c r="D6" s="9">
        <v>13</v>
      </c>
      <c r="E6" s="178" t="s">
        <v>193</v>
      </c>
      <c r="F6" s="9">
        <v>13</v>
      </c>
      <c r="G6" s="178" t="s">
        <v>193</v>
      </c>
      <c r="H6" s="9">
        <v>13</v>
      </c>
      <c r="I6" s="178" t="s">
        <v>193</v>
      </c>
      <c r="J6" s="1"/>
      <c r="K6" s="473"/>
      <c r="L6" s="473"/>
      <c r="M6" s="473"/>
      <c r="N6" s="473"/>
      <c r="Q6" s="167"/>
      <c r="R6" s="167"/>
      <c r="S6" s="1"/>
      <c r="T6" s="1"/>
      <c r="U6" s="1"/>
      <c r="V6" s="1"/>
      <c r="W6" s="1"/>
      <c r="X6" s="1"/>
      <c r="Y6" s="1"/>
      <c r="Z6" s="1"/>
    </row>
    <row r="7" spans="1:26">
      <c r="A7" s="175" t="s">
        <v>192</v>
      </c>
      <c r="B7" s="179">
        <f>B6*$K$29</f>
        <v>13000</v>
      </c>
      <c r="C7" s="109" t="s">
        <v>191</v>
      </c>
      <c r="D7" s="179">
        <f>D6*$K$29</f>
        <v>13000</v>
      </c>
      <c r="E7" s="127" t="s">
        <v>191</v>
      </c>
      <c r="F7" s="179">
        <f>F6*$K$29</f>
        <v>13000</v>
      </c>
      <c r="G7" s="127" t="s">
        <v>191</v>
      </c>
      <c r="H7" s="179">
        <f>H6*$K$29</f>
        <v>13000</v>
      </c>
      <c r="I7" s="127" t="s">
        <v>191</v>
      </c>
      <c r="J7" s="1"/>
      <c r="K7" s="473"/>
      <c r="L7" s="473"/>
      <c r="M7" s="473"/>
      <c r="N7" s="473"/>
      <c r="Q7" s="167"/>
      <c r="R7" s="167"/>
      <c r="S7" s="1"/>
      <c r="T7" s="1"/>
      <c r="U7" s="1"/>
      <c r="V7" s="1"/>
      <c r="W7" s="1"/>
      <c r="X7" s="1"/>
      <c r="Y7" s="1"/>
      <c r="Z7" s="1"/>
    </row>
    <row r="8" spans="1:26" ht="14.45" customHeight="1">
      <c r="A8" s="175" t="s">
        <v>194</v>
      </c>
      <c r="B8" s="180">
        <f>IF(F25&gt;0, AVERAGE(F19:F20),0)</f>
        <v>580</v>
      </c>
      <c r="C8" s="109" t="s">
        <v>148</v>
      </c>
      <c r="D8" s="180">
        <f>IF(F21&gt;0, AVERAGE(F23:F24),0)</f>
        <v>670</v>
      </c>
      <c r="E8" s="127" t="s">
        <v>148</v>
      </c>
      <c r="F8" s="180">
        <f>IF(F31&gt;0, AVERAGE(F29:F30),0)</f>
        <v>580</v>
      </c>
      <c r="G8" s="127" t="s">
        <v>148</v>
      </c>
      <c r="H8" s="180">
        <f>IF(F37&gt;0, AVERAGE(F35:F36),0)</f>
        <v>580</v>
      </c>
      <c r="I8" s="127" t="s">
        <v>148</v>
      </c>
      <c r="J8" s="1"/>
      <c r="K8" s="473"/>
      <c r="L8" s="473"/>
      <c r="M8" s="473"/>
      <c r="N8" s="473"/>
      <c r="Q8" s="167"/>
      <c r="R8" s="167"/>
      <c r="S8" s="3"/>
      <c r="T8" s="3"/>
      <c r="U8" s="3"/>
      <c r="V8" s="3"/>
      <c r="W8" s="3"/>
      <c r="X8" s="3"/>
      <c r="Y8" s="3"/>
      <c r="Z8" s="3"/>
    </row>
    <row r="9" spans="1:26">
      <c r="A9" s="175" t="s">
        <v>165</v>
      </c>
      <c r="B9" s="9">
        <v>4.8</v>
      </c>
      <c r="C9" s="109" t="s">
        <v>166</v>
      </c>
      <c r="D9" s="9">
        <v>4.8</v>
      </c>
      <c r="E9" s="127" t="s">
        <v>166</v>
      </c>
      <c r="F9" s="181">
        <v>4.82803</v>
      </c>
      <c r="G9" s="127" t="s">
        <v>166</v>
      </c>
      <c r="H9" s="181">
        <v>4.82803</v>
      </c>
      <c r="I9" s="127" t="s">
        <v>166</v>
      </c>
      <c r="J9" s="1"/>
      <c r="K9" s="473"/>
      <c r="L9" s="473"/>
      <c r="M9" s="473"/>
      <c r="N9" s="473"/>
      <c r="Q9" s="167"/>
      <c r="R9" s="167"/>
      <c r="S9" s="3"/>
      <c r="T9" s="3"/>
      <c r="U9" s="3"/>
      <c r="V9" s="3"/>
      <c r="W9" s="3"/>
      <c r="X9" s="3"/>
      <c r="Y9" s="3"/>
      <c r="Z9" s="3"/>
    </row>
    <row r="10" spans="1:26">
      <c r="A10" s="175" t="s">
        <v>195</v>
      </c>
      <c r="B10" s="11">
        <v>10.151396999999999</v>
      </c>
      <c r="C10" s="109" t="s">
        <v>196</v>
      </c>
      <c r="D10" s="11">
        <v>10.151396999999999</v>
      </c>
      <c r="E10" s="127" t="s">
        <v>196</v>
      </c>
      <c r="F10" s="11">
        <v>10.151396999999999</v>
      </c>
      <c r="G10" s="127" t="s">
        <v>196</v>
      </c>
      <c r="H10" s="11">
        <v>10.151396999999999</v>
      </c>
      <c r="I10" s="127" t="s">
        <v>196</v>
      </c>
      <c r="J10" s="1"/>
      <c r="K10" s="473"/>
      <c r="L10" s="473"/>
      <c r="M10" s="473"/>
      <c r="N10" s="473"/>
      <c r="Q10" s="167"/>
      <c r="R10" s="167"/>
      <c r="S10" s="3"/>
      <c r="T10" s="3"/>
      <c r="U10" s="3"/>
      <c r="V10" s="3"/>
      <c r="W10" s="3"/>
      <c r="X10" s="3"/>
      <c r="Y10" s="3"/>
      <c r="Z10" s="3"/>
    </row>
    <row r="11" spans="1:26">
      <c r="A11" s="175" t="s">
        <v>168</v>
      </c>
      <c r="B11" s="144">
        <v>145</v>
      </c>
      <c r="C11" s="109" t="s">
        <v>169</v>
      </c>
      <c r="D11" s="144">
        <v>145</v>
      </c>
      <c r="E11" s="127" t="s">
        <v>169</v>
      </c>
      <c r="F11" s="182">
        <v>146.30000000000001</v>
      </c>
      <c r="G11" s="127" t="s">
        <v>169</v>
      </c>
      <c r="H11" s="183">
        <v>137.6</v>
      </c>
      <c r="I11" s="127" t="s">
        <v>169</v>
      </c>
      <c r="J11" s="1"/>
      <c r="K11" s="473"/>
      <c r="L11" s="473"/>
      <c r="M11" s="473"/>
      <c r="N11" s="473"/>
      <c r="Q11" s="167"/>
      <c r="R11" s="167"/>
      <c r="S11" s="173"/>
      <c r="T11" s="45"/>
      <c r="U11" s="173"/>
      <c r="V11" s="45"/>
      <c r="W11" s="173"/>
      <c r="X11" s="45"/>
      <c r="Y11" s="173"/>
      <c r="Z11" s="45"/>
    </row>
    <row r="12" spans="1:26">
      <c r="A12" s="184" t="s">
        <v>197</v>
      </c>
      <c r="B12" s="185">
        <f>B5/B7</f>
        <v>1.4099999999999998E-3</v>
      </c>
      <c r="C12" s="186" t="s">
        <v>198</v>
      </c>
      <c r="D12" s="185">
        <f>D5/D7</f>
        <v>9.3999999999999986E-4</v>
      </c>
      <c r="E12" s="187" t="s">
        <v>198</v>
      </c>
      <c r="F12" s="185">
        <f>IF(F7&gt;0,F5/F7,0)</f>
        <v>3.2953846153846158E-3</v>
      </c>
      <c r="G12" s="187" t="s">
        <v>198</v>
      </c>
      <c r="H12" s="185">
        <f>H5/H7</f>
        <v>2.5384615384615385E-3</v>
      </c>
      <c r="I12" s="187" t="s">
        <v>198</v>
      </c>
      <c r="J12" s="1"/>
      <c r="K12" s="473"/>
      <c r="L12" s="473"/>
      <c r="M12" s="473"/>
      <c r="N12" s="473"/>
      <c r="Q12" s="167"/>
      <c r="R12" s="167"/>
      <c r="S12" s="173"/>
      <c r="T12" s="45"/>
      <c r="U12" s="173"/>
      <c r="V12" s="45"/>
      <c r="W12" s="188"/>
      <c r="X12" s="45"/>
      <c r="Y12" s="188"/>
      <c r="Z12" s="45"/>
    </row>
    <row r="13" spans="1:26">
      <c r="A13" s="189" t="s">
        <v>199</v>
      </c>
      <c r="B13" s="173">
        <f>IF(F25&gt;0,(F23/B9*B10*(B23/B7))+(F24/B9*B10*(B24/B7)),0)</f>
        <v>1.6496273909924999</v>
      </c>
      <c r="C13" s="190" t="s">
        <v>53</v>
      </c>
      <c r="D13" s="191">
        <f>IF(F21&gt;0,(F19/B9*B10*(B19/B7))+(F20/B9*B10*(B20/B7)),0)</f>
        <v>1.13310993048675</v>
      </c>
      <c r="E13" s="192" t="s">
        <v>53</v>
      </c>
      <c r="F13" s="191">
        <f>IF(F31&gt;0,((F29/F9)*F10*(B29/F7))+((F30/F9)*F10*(B30/F7)),0)</f>
        <v>3.949313222778879</v>
      </c>
      <c r="G13" s="192" t="s">
        <v>53</v>
      </c>
      <c r="H13" s="191">
        <f>IF(F37&gt;0,(F35/H9*H10*(B35/H7))+(F36/H9*H10*(B36/H7)),0)</f>
        <v>3.0421880567624413</v>
      </c>
      <c r="I13" s="192" t="s">
        <v>53</v>
      </c>
      <c r="J13" s="1"/>
      <c r="K13" s="473"/>
      <c r="L13" s="473"/>
      <c r="M13" s="473"/>
      <c r="N13" s="473"/>
      <c r="Q13" s="1"/>
      <c r="R13" s="1"/>
      <c r="S13" s="3"/>
      <c r="T13" s="3"/>
      <c r="U13" s="3"/>
      <c r="V13" s="3"/>
      <c r="W13" s="3"/>
      <c r="X13" s="3"/>
      <c r="Y13" s="3"/>
      <c r="Z13" s="3"/>
    </row>
    <row r="14" spans="1:26" ht="15" customHeight="1" thickBot="1">
      <c r="A14" s="193" t="s">
        <v>200</v>
      </c>
      <c r="B14" s="514">
        <f>IF(F25&gt;0,(F23/B9*B11*(B23/B7))+(F24/B9*B11*(B24/B7)),0)</f>
        <v>23.562862500000001</v>
      </c>
      <c r="C14" s="194" t="s">
        <v>201</v>
      </c>
      <c r="D14" s="61">
        <f>IF(F21&gt;0,(F19/D9*D11*(B19/D7))+(F20/D9*D11*(B20/D7)),0)</f>
        <v>16.185057083333334</v>
      </c>
      <c r="E14" s="195" t="s">
        <v>201</v>
      </c>
      <c r="F14" s="61">
        <f>IF(F31&gt;0,(F29/F9*F11*(B29/F7))+(F30/F9*F11*(B30/F7)),0)</f>
        <v>56.916749930334717</v>
      </c>
      <c r="G14" s="195" t="s">
        <v>201</v>
      </c>
      <c r="H14" s="61">
        <f>IF(F37&gt;0,(F35/H9*H11*(B35/H7))+(F36/H9*H11*(B36/H7)),0)</f>
        <v>41.23620390479379</v>
      </c>
      <c r="I14" s="195" t="s">
        <v>201</v>
      </c>
      <c r="J14" s="1"/>
      <c r="K14" s="473"/>
      <c r="L14" s="473"/>
      <c r="M14" s="473"/>
      <c r="N14" s="473"/>
      <c r="Q14" s="1"/>
      <c r="R14" s="1"/>
      <c r="S14" s="1"/>
      <c r="T14" s="1"/>
      <c r="U14" s="1"/>
      <c r="V14" s="1"/>
      <c r="W14" s="1"/>
      <c r="X14" s="1"/>
      <c r="Y14" s="1"/>
      <c r="Z14" s="1"/>
    </row>
    <row r="15" spans="1:26" ht="15.75" customHeight="1">
      <c r="A15" s="3"/>
      <c r="B15" s="173"/>
      <c r="C15" s="1"/>
      <c r="D15" s="173"/>
      <c r="E15" s="1"/>
      <c r="F15" s="173"/>
      <c r="G15" s="1"/>
      <c r="H15" s="173"/>
      <c r="I15" s="3"/>
      <c r="J15" s="3"/>
      <c r="K15" s="473"/>
      <c r="L15" s="473"/>
      <c r="M15" s="473"/>
      <c r="N15" s="473"/>
      <c r="O15" s="196"/>
      <c r="P15" s="196"/>
      <c r="Q15" s="1"/>
      <c r="R15" s="1"/>
      <c r="S15" s="1"/>
      <c r="T15" s="1"/>
      <c r="U15" s="1"/>
      <c r="V15" s="1"/>
      <c r="W15" s="1"/>
      <c r="X15" s="1"/>
      <c r="Y15" s="1"/>
      <c r="Z15" s="1"/>
    </row>
    <row r="16" spans="1:26" ht="15.75" customHeight="1" thickBot="1">
      <c r="A16" s="3"/>
      <c r="B16" s="173"/>
      <c r="C16" s="1"/>
      <c r="D16" s="173"/>
      <c r="E16" s="1"/>
      <c r="F16" s="188"/>
      <c r="G16" s="1"/>
      <c r="H16" s="188"/>
      <c r="I16" s="1"/>
      <c r="J16" s="3"/>
      <c r="K16" s="473"/>
      <c r="L16" s="473"/>
      <c r="M16" s="473"/>
      <c r="N16" s="473"/>
      <c r="O16" s="1"/>
      <c r="P16" s="1"/>
      <c r="Q16" s="197"/>
      <c r="R16" s="198"/>
      <c r="S16" s="1"/>
      <c r="T16" s="1"/>
      <c r="U16" s="1"/>
      <c r="V16" s="1"/>
      <c r="W16" s="1"/>
      <c r="X16" s="1"/>
      <c r="Y16" s="1"/>
      <c r="Z16" s="1"/>
    </row>
    <row r="17" spans="1:26" ht="20.25">
      <c r="A17" s="468" t="s">
        <v>3</v>
      </c>
      <c r="B17" s="425"/>
      <c r="C17" s="425"/>
      <c r="D17" s="425"/>
      <c r="E17" s="425"/>
      <c r="F17" s="425"/>
      <c r="G17" s="426"/>
      <c r="H17" s="3"/>
      <c r="I17" s="3"/>
      <c r="J17" s="3"/>
      <c r="K17" s="473"/>
      <c r="L17" s="473"/>
      <c r="M17" s="473"/>
      <c r="N17" s="473"/>
      <c r="O17" s="1"/>
      <c r="P17" s="1"/>
      <c r="Q17" s="1"/>
      <c r="R17" s="1"/>
      <c r="S17" s="1"/>
      <c r="T17" s="1"/>
      <c r="U17" s="1"/>
      <c r="V17" s="1"/>
      <c r="W17" s="1"/>
      <c r="X17" s="1"/>
      <c r="Y17" s="1"/>
      <c r="Z17" s="1"/>
    </row>
    <row r="18" spans="1:26" ht="12.75" customHeight="1">
      <c r="A18" s="199" t="s">
        <v>202</v>
      </c>
      <c r="B18" s="469" t="s">
        <v>119</v>
      </c>
      <c r="C18" s="456"/>
      <c r="D18" s="466" t="s">
        <v>203</v>
      </c>
      <c r="E18" s="461"/>
      <c r="F18" s="466" t="s">
        <v>204</v>
      </c>
      <c r="G18" s="467"/>
      <c r="H18" s="124"/>
      <c r="I18" s="383"/>
      <c r="K18" s="473"/>
      <c r="L18" s="473"/>
      <c r="M18" s="473"/>
      <c r="N18" s="473"/>
      <c r="Q18" s="1"/>
      <c r="R18" s="1"/>
      <c r="S18" s="1"/>
      <c r="T18" s="1"/>
      <c r="U18" s="1"/>
      <c r="V18" s="1"/>
      <c r="W18" s="1"/>
      <c r="X18" s="1"/>
      <c r="Y18" s="1"/>
      <c r="Z18" s="1"/>
    </row>
    <row r="19" spans="1:26">
      <c r="A19" s="200" t="s">
        <v>205</v>
      </c>
      <c r="B19" s="565">
        <f t="shared" ref="B19:B20" si="0">$D$5*D19</f>
        <v>8.150739999999999</v>
      </c>
      <c r="C19" s="129" t="s">
        <v>191</v>
      </c>
      <c r="D19" s="201">
        <v>0.66700000000000004</v>
      </c>
      <c r="E19" s="202" t="s">
        <v>206</v>
      </c>
      <c r="F19" s="135">
        <v>550</v>
      </c>
      <c r="G19" s="203" t="s">
        <v>148</v>
      </c>
      <c r="H19" s="124"/>
      <c r="K19" s="473"/>
      <c r="L19" s="473"/>
      <c r="M19" s="473"/>
      <c r="N19" s="473"/>
      <c r="Q19" s="45"/>
      <c r="R19" s="45"/>
      <c r="S19" s="1"/>
      <c r="T19" s="1"/>
      <c r="U19" s="1"/>
      <c r="V19" s="1"/>
      <c r="W19" s="1"/>
      <c r="X19" s="1"/>
      <c r="Y19" s="1"/>
      <c r="Z19" s="1"/>
    </row>
    <row r="20" spans="1:26">
      <c r="A20" s="200" t="s">
        <v>207</v>
      </c>
      <c r="B20" s="565">
        <f t="shared" si="0"/>
        <v>4.0692599999999999</v>
      </c>
      <c r="C20" s="129" t="s">
        <v>191</v>
      </c>
      <c r="D20" s="201">
        <v>0.33300000000000002</v>
      </c>
      <c r="E20" s="205" t="s">
        <v>206</v>
      </c>
      <c r="F20" s="135">
        <v>610</v>
      </c>
      <c r="G20" s="10" t="s">
        <v>148</v>
      </c>
      <c r="H20" s="124"/>
      <c r="K20" s="473"/>
      <c r="L20" s="473"/>
      <c r="M20" s="473"/>
      <c r="N20" s="473"/>
      <c r="O20" s="1"/>
      <c r="P20" s="1"/>
      <c r="Q20" s="45"/>
      <c r="R20" s="45"/>
      <c r="S20" s="1"/>
      <c r="T20" s="1"/>
      <c r="U20" s="1"/>
      <c r="V20" s="1"/>
      <c r="W20" s="1"/>
      <c r="X20" s="1"/>
      <c r="Y20" s="1"/>
      <c r="Z20" s="1"/>
    </row>
    <row r="21" spans="1:26">
      <c r="A21" s="207" t="s">
        <v>119</v>
      </c>
      <c r="B21" s="567">
        <f>SUM(B19:B20)</f>
        <v>12.219999999999999</v>
      </c>
      <c r="C21" s="208" t="s">
        <v>191</v>
      </c>
      <c r="D21" s="209">
        <f>SUM(D19:D20)</f>
        <v>1</v>
      </c>
      <c r="E21" s="210" t="s">
        <v>206</v>
      </c>
      <c r="F21" s="211">
        <f>SUM(F19:F20)</f>
        <v>1160</v>
      </c>
      <c r="G21" s="212" t="s">
        <v>148</v>
      </c>
      <c r="H21" s="124"/>
      <c r="K21" s="473"/>
      <c r="L21" s="473"/>
      <c r="M21" s="473"/>
      <c r="N21" s="473"/>
      <c r="O21" s="1"/>
      <c r="P21" s="1"/>
      <c r="Q21" s="45"/>
      <c r="R21" s="45"/>
      <c r="S21" s="1"/>
      <c r="T21" s="1"/>
      <c r="U21" s="1"/>
      <c r="V21" s="1"/>
      <c r="W21" s="1"/>
      <c r="X21" s="1"/>
      <c r="Y21" s="1"/>
      <c r="Z21" s="1"/>
    </row>
    <row r="22" spans="1:26">
      <c r="A22" s="214" t="s">
        <v>208</v>
      </c>
      <c r="B22" s="469" t="s">
        <v>119</v>
      </c>
      <c r="C22" s="456"/>
      <c r="D22" s="479" t="s">
        <v>209</v>
      </c>
      <c r="E22" s="456"/>
      <c r="F22" s="466" t="s">
        <v>204</v>
      </c>
      <c r="G22" s="467"/>
      <c r="H22" s="124"/>
      <c r="O22" s="1"/>
      <c r="P22" s="1"/>
      <c r="Q22" s="45"/>
      <c r="R22" s="45"/>
      <c r="S22" s="1"/>
      <c r="T22" s="1"/>
      <c r="U22" s="1"/>
      <c r="V22" s="1"/>
      <c r="W22" s="1"/>
      <c r="X22" s="1"/>
      <c r="Y22" s="1"/>
      <c r="Z22" s="1"/>
    </row>
    <row r="23" spans="1:26">
      <c r="A23" s="216" t="s">
        <v>210</v>
      </c>
      <c r="B23" s="565">
        <f t="shared" ref="B23:B24" si="1">$B$5*D23</f>
        <v>11.547899999999998</v>
      </c>
      <c r="C23" s="129" t="s">
        <v>191</v>
      </c>
      <c r="D23" s="217">
        <v>0.63</v>
      </c>
      <c r="E23" s="202" t="s">
        <v>206</v>
      </c>
      <c r="F23" s="135">
        <v>370</v>
      </c>
      <c r="G23" s="203" t="s">
        <v>148</v>
      </c>
      <c r="H23" s="124"/>
      <c r="O23" s="1"/>
      <c r="P23" s="1"/>
      <c r="Q23" s="45"/>
      <c r="R23" s="45"/>
      <c r="S23" s="1"/>
      <c r="T23" s="1"/>
      <c r="U23" s="1"/>
      <c r="V23" s="1"/>
      <c r="W23" s="1"/>
      <c r="X23" s="1"/>
      <c r="Y23" s="1"/>
      <c r="Z23" s="1"/>
    </row>
    <row r="24" spans="1:26">
      <c r="A24" s="216" t="s">
        <v>212</v>
      </c>
      <c r="B24" s="176">
        <f t="shared" si="1"/>
        <v>6.0488999999999997</v>
      </c>
      <c r="C24" s="129" t="s">
        <v>191</v>
      </c>
      <c r="D24" s="217">
        <v>0.33</v>
      </c>
      <c r="E24" s="205" t="s">
        <v>206</v>
      </c>
      <c r="F24" s="135">
        <v>970</v>
      </c>
      <c r="G24" s="10" t="s">
        <v>148</v>
      </c>
      <c r="H24" s="3"/>
      <c r="K24" s="427" t="s">
        <v>39</v>
      </c>
      <c r="L24" s="428"/>
      <c r="M24" s="1"/>
      <c r="N24" s="1"/>
      <c r="O24" s="1"/>
      <c r="P24" s="1"/>
      <c r="Q24" s="45"/>
      <c r="R24" s="45"/>
      <c r="S24" s="1"/>
      <c r="T24" s="1"/>
      <c r="U24" s="1"/>
      <c r="V24" s="1"/>
      <c r="W24" s="1"/>
      <c r="X24" s="1"/>
      <c r="Y24" s="1"/>
      <c r="Z24" s="1"/>
    </row>
    <row r="25" spans="1:26" ht="15.75" thickBot="1">
      <c r="A25" s="119" t="s">
        <v>119</v>
      </c>
      <c r="B25" s="566">
        <f>SUM(B23:B24)</f>
        <v>17.596799999999998</v>
      </c>
      <c r="C25" s="218" t="s">
        <v>191</v>
      </c>
      <c r="D25" s="219">
        <f>SUM(D23:D24)</f>
        <v>0.96</v>
      </c>
      <c r="E25" s="220" t="s">
        <v>206</v>
      </c>
      <c r="F25" s="221">
        <f>SUM(F23:F24)</f>
        <v>1340</v>
      </c>
      <c r="G25" s="222" t="s">
        <v>148</v>
      </c>
      <c r="H25" s="3"/>
      <c r="K25" s="204">
        <f>Material!B9</f>
        <v>0.30549999999999999</v>
      </c>
      <c r="L25" s="28" t="s">
        <v>49</v>
      </c>
      <c r="M25" s="1"/>
      <c r="N25" s="1"/>
      <c r="O25" s="1"/>
      <c r="P25" s="1"/>
      <c r="Q25" s="1"/>
      <c r="R25" s="1"/>
      <c r="S25" s="1"/>
      <c r="T25" s="1"/>
      <c r="U25" s="1"/>
      <c r="V25" s="1"/>
      <c r="W25" s="1"/>
      <c r="X25" s="1"/>
      <c r="Y25" s="1"/>
      <c r="Z25" s="1"/>
    </row>
    <row r="26" spans="1:26" ht="15.75" customHeight="1" thickBot="1">
      <c r="A26" s="3"/>
      <c r="B26" s="3"/>
      <c r="C26" s="3"/>
      <c r="D26" s="3"/>
      <c r="E26" s="3"/>
      <c r="F26" s="3"/>
      <c r="G26" s="3"/>
      <c r="H26" s="3"/>
      <c r="K26" s="206">
        <f>Material!I9</f>
        <v>2.1420000000000002E-2</v>
      </c>
      <c r="L26" s="30" t="s">
        <v>346</v>
      </c>
      <c r="M26" s="1"/>
      <c r="N26" s="1"/>
      <c r="O26" s="1"/>
      <c r="P26" s="1"/>
      <c r="Q26" s="1"/>
      <c r="R26" s="1"/>
      <c r="S26" s="1"/>
      <c r="T26" s="1"/>
      <c r="U26" s="1"/>
      <c r="V26" s="1"/>
      <c r="W26" s="1"/>
      <c r="X26" s="1"/>
      <c r="Y26" s="1"/>
      <c r="Z26" s="1"/>
    </row>
    <row r="27" spans="1:26" ht="20.25">
      <c r="A27" s="468" t="s">
        <v>4</v>
      </c>
      <c r="B27" s="425"/>
      <c r="C27" s="425"/>
      <c r="D27" s="425"/>
      <c r="E27" s="425"/>
      <c r="F27" s="425"/>
      <c r="G27" s="426"/>
      <c r="H27" s="3"/>
      <c r="K27" s="213">
        <f>Material!P9</f>
        <v>1.6500000000000001E-2</v>
      </c>
      <c r="L27" s="35" t="s">
        <v>347</v>
      </c>
      <c r="M27" s="342"/>
      <c r="N27" s="1"/>
      <c r="O27" s="1"/>
      <c r="P27" s="1"/>
      <c r="Q27" s="1"/>
      <c r="R27" s="1"/>
      <c r="S27" s="1"/>
      <c r="T27" s="1"/>
      <c r="U27" s="1"/>
      <c r="V27" s="1"/>
      <c r="W27" s="1"/>
      <c r="X27" s="1"/>
      <c r="Y27" s="1"/>
      <c r="Z27" s="1"/>
    </row>
    <row r="28" spans="1:26">
      <c r="A28" s="199" t="s">
        <v>202</v>
      </c>
      <c r="B28" s="469" t="s">
        <v>119</v>
      </c>
      <c r="C28" s="456"/>
      <c r="D28" s="466" t="s">
        <v>203</v>
      </c>
      <c r="E28" s="461"/>
      <c r="F28" s="466" t="s">
        <v>204</v>
      </c>
      <c r="G28" s="467"/>
      <c r="H28" s="3"/>
      <c r="K28" s="215">
        <v>10.151396999999999</v>
      </c>
      <c r="L28" s="30" t="s">
        <v>196</v>
      </c>
      <c r="M28" s="1"/>
      <c r="N28" s="1"/>
      <c r="O28" s="1"/>
      <c r="P28" s="1"/>
      <c r="Q28" s="1"/>
      <c r="R28" s="1"/>
      <c r="S28" s="1"/>
      <c r="T28" s="1"/>
      <c r="U28" s="1"/>
      <c r="V28" s="1"/>
      <c r="W28" s="1"/>
      <c r="X28" s="1"/>
      <c r="Y28" s="1"/>
      <c r="Z28" s="1"/>
    </row>
    <row r="29" spans="1:26">
      <c r="A29" s="200" t="s">
        <v>205</v>
      </c>
      <c r="B29" s="565">
        <f t="shared" ref="B29:B30" si="2">D29*$F$5</f>
        <v>28.574280000000005</v>
      </c>
      <c r="C29" s="129" t="s">
        <v>191</v>
      </c>
      <c r="D29" s="223">
        <v>0.66700000000000004</v>
      </c>
      <c r="E29" s="224" t="s">
        <v>206</v>
      </c>
      <c r="F29" s="225">
        <v>550</v>
      </c>
      <c r="G29" s="203" t="s">
        <v>148</v>
      </c>
      <c r="H29" s="3"/>
      <c r="K29" s="170">
        <v>1000</v>
      </c>
      <c r="L29" s="35" t="s">
        <v>211</v>
      </c>
      <c r="M29" s="1"/>
      <c r="N29" s="1"/>
      <c r="O29" s="1"/>
      <c r="P29" s="1"/>
      <c r="Q29" s="1"/>
      <c r="R29" s="226"/>
      <c r="S29" s="227"/>
      <c r="T29" s="227"/>
      <c r="U29" s="3"/>
      <c r="V29" s="3"/>
      <c r="W29" s="3"/>
      <c r="X29" s="1"/>
      <c r="Y29" s="1"/>
      <c r="Z29" s="1"/>
    </row>
    <row r="30" spans="1:26">
      <c r="A30" s="228" t="s">
        <v>207</v>
      </c>
      <c r="B30" s="565">
        <f t="shared" si="2"/>
        <v>14.265720000000002</v>
      </c>
      <c r="C30" s="129" t="s">
        <v>191</v>
      </c>
      <c r="D30" s="223">
        <v>0.33300000000000002</v>
      </c>
      <c r="E30" s="229" t="s">
        <v>206</v>
      </c>
      <c r="F30" s="230">
        <v>610</v>
      </c>
      <c r="G30" s="10" t="s">
        <v>148</v>
      </c>
      <c r="H30" s="3"/>
      <c r="M30" s="1"/>
      <c r="N30" s="1"/>
      <c r="O30" s="1"/>
      <c r="P30" s="1"/>
      <c r="Q30" s="1"/>
      <c r="R30" s="231"/>
      <c r="S30" s="3"/>
      <c r="T30" s="3"/>
      <c r="U30" s="3"/>
      <c r="V30" s="3"/>
      <c r="W30" s="3"/>
      <c r="X30" s="1"/>
      <c r="Y30" s="1"/>
      <c r="Z30" s="1"/>
    </row>
    <row r="31" spans="1:26" ht="15.75" thickBot="1">
      <c r="A31" s="232" t="s">
        <v>119</v>
      </c>
      <c r="B31" s="568">
        <f>SUM(B29:B30)</f>
        <v>42.84</v>
      </c>
      <c r="C31" s="218" t="s">
        <v>191</v>
      </c>
      <c r="D31" s="234">
        <f>SUM(D29:D30)</f>
        <v>1</v>
      </c>
      <c r="E31" s="235" t="s">
        <v>206</v>
      </c>
      <c r="F31" s="236">
        <f>SUM(F29:F30)</f>
        <v>1160</v>
      </c>
      <c r="G31" s="237" t="s">
        <v>148</v>
      </c>
      <c r="H31" s="3"/>
      <c r="I31" s="27"/>
      <c r="J31" s="27"/>
      <c r="K31" s="470" t="s">
        <v>34</v>
      </c>
      <c r="L31" s="470"/>
      <c r="N31" s="1"/>
      <c r="O31" s="1"/>
      <c r="P31" s="1"/>
      <c r="Q31" s="1"/>
      <c r="R31" s="231"/>
      <c r="S31" s="3"/>
      <c r="T31" s="3"/>
      <c r="U31" s="3"/>
      <c r="V31" s="3"/>
      <c r="W31" s="3"/>
      <c r="X31" s="1"/>
      <c r="Y31" s="1"/>
      <c r="Z31" s="1"/>
    </row>
    <row r="32" spans="1:26" ht="15.75" customHeight="1" thickBot="1">
      <c r="A32" s="3"/>
      <c r="B32" s="3"/>
      <c r="C32" s="3"/>
      <c r="D32" s="3"/>
      <c r="E32" s="3"/>
      <c r="F32" s="3"/>
      <c r="G32" s="3"/>
      <c r="H32" s="3"/>
      <c r="I32" s="27"/>
      <c r="J32" s="27"/>
      <c r="K32" s="390" t="s">
        <v>36</v>
      </c>
      <c r="L32" s="390"/>
      <c r="N32" s="1"/>
      <c r="O32" s="1"/>
      <c r="P32" s="1"/>
      <c r="Q32" s="1"/>
      <c r="R32" s="231"/>
      <c r="S32" s="3"/>
      <c r="T32" s="3"/>
      <c r="U32" s="3"/>
      <c r="V32" s="3"/>
      <c r="W32" s="3"/>
      <c r="X32" s="1"/>
      <c r="Y32" s="1"/>
      <c r="Z32" s="1"/>
    </row>
    <row r="33" spans="1:26" ht="20.25">
      <c r="A33" s="468" t="s">
        <v>5</v>
      </c>
      <c r="B33" s="425"/>
      <c r="C33" s="425"/>
      <c r="D33" s="425"/>
      <c r="E33" s="425"/>
      <c r="F33" s="425"/>
      <c r="G33" s="426"/>
      <c r="H33" s="3"/>
      <c r="I33" s="27"/>
      <c r="J33" s="27"/>
      <c r="N33" s="1"/>
      <c r="O33" s="1"/>
      <c r="P33" s="1"/>
      <c r="Q33" s="1"/>
      <c r="R33" s="231"/>
      <c r="S33" s="3"/>
      <c r="T33" s="3"/>
      <c r="U33" s="3"/>
      <c r="V33" s="3"/>
      <c r="W33" s="3"/>
      <c r="X33" s="1"/>
      <c r="Y33" s="1"/>
      <c r="Z33" s="1"/>
    </row>
    <row r="34" spans="1:26">
      <c r="A34" s="199" t="s">
        <v>202</v>
      </c>
      <c r="B34" s="469" t="s">
        <v>119</v>
      </c>
      <c r="C34" s="456"/>
      <c r="D34" s="466" t="s">
        <v>203</v>
      </c>
      <c r="E34" s="461"/>
      <c r="F34" s="466" t="s">
        <v>204</v>
      </c>
      <c r="G34" s="467"/>
      <c r="H34" s="3"/>
      <c r="I34" s="27"/>
      <c r="J34" s="27"/>
      <c r="K34" s="27"/>
      <c r="L34" s="27"/>
      <c r="M34" s="1"/>
      <c r="N34" s="1"/>
      <c r="O34" s="1"/>
      <c r="P34" s="1"/>
      <c r="Q34" s="1"/>
      <c r="R34" s="231"/>
      <c r="S34" s="3"/>
      <c r="T34" s="3"/>
      <c r="U34" s="3"/>
      <c r="V34" s="3"/>
      <c r="W34" s="3"/>
      <c r="X34" s="1"/>
      <c r="Y34" s="1"/>
      <c r="Z34" s="1"/>
    </row>
    <row r="35" spans="1:26">
      <c r="A35" s="200" t="s">
        <v>205</v>
      </c>
      <c r="B35" s="565">
        <f t="shared" ref="B35:B36" si="3">D35*$H$5</f>
        <v>22.011000000000003</v>
      </c>
      <c r="C35" s="129" t="s">
        <v>191</v>
      </c>
      <c r="D35" s="223">
        <v>0.66700000000000004</v>
      </c>
      <c r="E35" s="224" t="s">
        <v>206</v>
      </c>
      <c r="F35" s="135">
        <v>550</v>
      </c>
      <c r="G35" s="203" t="s">
        <v>148</v>
      </c>
      <c r="H35" s="3"/>
      <c r="I35" s="27"/>
      <c r="J35" s="27"/>
      <c r="K35" s="27"/>
      <c r="L35" s="27"/>
      <c r="M35" s="1"/>
      <c r="N35" s="1"/>
      <c r="O35" s="1"/>
      <c r="P35" s="1"/>
      <c r="Q35" s="1"/>
      <c r="R35" s="3"/>
      <c r="S35" s="3"/>
      <c r="T35" s="3"/>
      <c r="U35" s="3"/>
      <c r="V35" s="3"/>
      <c r="W35" s="3"/>
      <c r="X35" s="1"/>
      <c r="Y35" s="1"/>
      <c r="Z35" s="1"/>
    </row>
    <row r="36" spans="1:26">
      <c r="A36" s="200" t="s">
        <v>207</v>
      </c>
      <c r="B36" s="565">
        <f t="shared" si="3"/>
        <v>10.989000000000001</v>
      </c>
      <c r="C36" s="129" t="s">
        <v>191</v>
      </c>
      <c r="D36" s="223">
        <v>0.33300000000000002</v>
      </c>
      <c r="E36" s="229" t="s">
        <v>206</v>
      </c>
      <c r="F36" s="135">
        <v>610</v>
      </c>
      <c r="G36" s="10" t="s">
        <v>148</v>
      </c>
      <c r="H36" s="3"/>
      <c r="I36" s="3"/>
      <c r="J36" s="342"/>
      <c r="K36" s="1"/>
      <c r="L36" s="3"/>
      <c r="M36" s="1"/>
      <c r="N36" s="1"/>
      <c r="O36" s="1"/>
      <c r="P36" s="1"/>
      <c r="Q36" s="1"/>
      <c r="R36" s="1"/>
      <c r="S36" s="1"/>
      <c r="T36" s="1"/>
      <c r="U36" s="1"/>
      <c r="V36" s="1"/>
      <c r="W36" s="1"/>
      <c r="X36" s="1"/>
      <c r="Y36" s="1"/>
      <c r="Z36" s="1"/>
    </row>
    <row r="37" spans="1:26">
      <c r="A37" s="232" t="s">
        <v>119</v>
      </c>
      <c r="B37" s="569">
        <f>SUM(B35:B36)</f>
        <v>33</v>
      </c>
      <c r="C37" s="218" t="s">
        <v>191</v>
      </c>
      <c r="D37" s="234">
        <f>SUM(D35:D36)</f>
        <v>1</v>
      </c>
      <c r="E37" s="235" t="s">
        <v>206</v>
      </c>
      <c r="F37" s="233">
        <f>SUM(F35:F36)</f>
        <v>1160</v>
      </c>
      <c r="G37" s="237" t="s">
        <v>148</v>
      </c>
      <c r="H37" s="3"/>
      <c r="I37" s="3"/>
      <c r="J37" s="3"/>
      <c r="K37" s="1"/>
      <c r="L37" s="3"/>
      <c r="M37" s="1"/>
      <c r="N37" s="1"/>
      <c r="O37" s="1"/>
      <c r="P37" s="1"/>
      <c r="Q37" s="1"/>
      <c r="R37" s="1"/>
      <c r="S37" s="1"/>
      <c r="T37" s="1"/>
      <c r="U37" s="1"/>
      <c r="V37" s="1"/>
      <c r="W37" s="1"/>
      <c r="X37" s="1"/>
      <c r="Y37" s="1"/>
      <c r="Z37" s="1"/>
    </row>
    <row r="38" spans="1:26" ht="15.75" customHeight="1">
      <c r="A38" s="1"/>
      <c r="B38" s="1"/>
      <c r="C38" s="1"/>
      <c r="D38" s="1"/>
      <c r="E38" s="1"/>
      <c r="F38" s="1"/>
      <c r="G38" s="1"/>
      <c r="H38" s="3"/>
      <c r="I38" s="3"/>
      <c r="J38" s="3"/>
      <c r="K38" s="1"/>
      <c r="L38" s="3"/>
      <c r="M38" s="1"/>
      <c r="N38" s="1"/>
      <c r="O38" s="1"/>
      <c r="P38" s="1"/>
      <c r="Q38" s="1"/>
      <c r="R38" s="1"/>
      <c r="S38" s="1"/>
      <c r="T38" s="1"/>
      <c r="U38" s="1"/>
      <c r="V38" s="1"/>
      <c r="W38" s="1"/>
      <c r="X38" s="1"/>
      <c r="Y38" s="1"/>
      <c r="Z38" s="1"/>
    </row>
    <row r="39" spans="1:26" ht="15.75" customHeight="1">
      <c r="A39" s="1"/>
      <c r="B39" s="1"/>
      <c r="C39" s="1"/>
      <c r="D39" s="1"/>
      <c r="E39" s="1"/>
      <c r="F39" s="1"/>
      <c r="G39" s="1"/>
      <c r="H39" s="3"/>
      <c r="I39" s="3"/>
      <c r="J39" s="3"/>
      <c r="K39" s="1"/>
      <c r="L39" s="3"/>
      <c r="M39" s="1"/>
      <c r="N39" s="1"/>
      <c r="O39" s="1"/>
      <c r="P39" s="1"/>
      <c r="Q39" s="1"/>
      <c r="R39" s="1"/>
      <c r="S39" s="1"/>
      <c r="T39" s="1"/>
      <c r="U39" s="1"/>
      <c r="V39" s="1"/>
      <c r="W39" s="1"/>
      <c r="X39" s="1"/>
      <c r="Y39" s="1"/>
      <c r="Z39" s="1"/>
    </row>
    <row r="40" spans="1:26" ht="15.75" customHeight="1">
      <c r="A40" s="1"/>
      <c r="B40" s="1"/>
      <c r="C40" s="1"/>
      <c r="D40" s="1"/>
      <c r="E40" s="1"/>
      <c r="F40" s="1"/>
      <c r="G40" s="1"/>
      <c r="H40" s="3"/>
      <c r="I40" s="3"/>
      <c r="J40" s="3"/>
      <c r="K40" s="1"/>
      <c r="L40" s="3"/>
      <c r="M40" s="1"/>
      <c r="N40" s="1"/>
      <c r="O40" s="1"/>
      <c r="P40" s="1"/>
      <c r="Q40" s="1"/>
      <c r="R40" s="1"/>
      <c r="S40" s="1"/>
      <c r="T40" s="1"/>
      <c r="U40" s="1"/>
      <c r="V40" s="1"/>
      <c r="W40" s="1"/>
      <c r="X40" s="1"/>
      <c r="Y40" s="1"/>
      <c r="Z40" s="1"/>
    </row>
    <row r="41" spans="1:26" ht="12.75" customHeight="1">
      <c r="A41" s="1"/>
      <c r="B41" s="1"/>
      <c r="C41" s="1"/>
      <c r="D41" s="238"/>
      <c r="E41" s="1"/>
      <c r="F41" s="1"/>
      <c r="G41" s="1"/>
      <c r="H41" s="3"/>
      <c r="I41" s="3"/>
      <c r="J41" s="3"/>
      <c r="K41" s="1"/>
      <c r="L41" s="3"/>
      <c r="M41" s="1"/>
      <c r="N41" s="1"/>
      <c r="O41" s="1"/>
      <c r="P41" s="1"/>
      <c r="Q41" s="1"/>
      <c r="R41" s="1"/>
      <c r="S41" s="1"/>
      <c r="T41" s="1"/>
      <c r="U41" s="1"/>
      <c r="V41" s="1"/>
      <c r="W41" s="1"/>
      <c r="X41" s="1"/>
      <c r="Y41" s="1"/>
      <c r="Z41" s="1"/>
    </row>
    <row r="42" spans="1:26" ht="15.75" customHeight="1">
      <c r="A42" s="3"/>
      <c r="B42" s="3"/>
      <c r="C42" s="3"/>
      <c r="D42" s="3"/>
      <c r="E42" s="3"/>
      <c r="F42" s="3"/>
      <c r="G42" s="3"/>
      <c r="H42" s="3"/>
      <c r="I42" s="3"/>
      <c r="J42" s="3"/>
      <c r="K42" s="1"/>
      <c r="L42" s="3"/>
      <c r="M42" s="1"/>
      <c r="N42" s="1"/>
      <c r="O42" s="1"/>
      <c r="P42" s="1"/>
      <c r="Q42" s="1"/>
      <c r="R42" s="1"/>
      <c r="S42" s="1"/>
      <c r="T42" s="1"/>
      <c r="U42" s="1"/>
      <c r="V42" s="1"/>
      <c r="W42" s="1"/>
      <c r="X42" s="1"/>
      <c r="Y42" s="1"/>
      <c r="Z42" s="1"/>
    </row>
    <row r="43" spans="1:26" ht="12.7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9">
    <mergeCell ref="A1:I1"/>
    <mergeCell ref="A2:A3"/>
    <mergeCell ref="K2:M2"/>
    <mergeCell ref="D22:E22"/>
    <mergeCell ref="B22:C22"/>
    <mergeCell ref="F22:G22"/>
    <mergeCell ref="H2:I2"/>
    <mergeCell ref="B3:C3"/>
    <mergeCell ref="F2:G2"/>
    <mergeCell ref="B2:E2"/>
    <mergeCell ref="K3:N21"/>
    <mergeCell ref="Q3:R3"/>
    <mergeCell ref="D3:E3"/>
    <mergeCell ref="F3:G3"/>
    <mergeCell ref="H3:I3"/>
    <mergeCell ref="B18:C18"/>
    <mergeCell ref="K24:L24"/>
    <mergeCell ref="A17:G17"/>
    <mergeCell ref="D18:E18"/>
    <mergeCell ref="F18:G18"/>
    <mergeCell ref="K31:L31"/>
    <mergeCell ref="A27:G27"/>
    <mergeCell ref="B28:C28"/>
    <mergeCell ref="F28:G28"/>
    <mergeCell ref="D34:E34"/>
    <mergeCell ref="F34:G34"/>
    <mergeCell ref="A33:G33"/>
    <mergeCell ref="B34:C34"/>
    <mergeCell ref="D28:E28"/>
  </mergeCells>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workbookViewId="0"/>
  </sheetViews>
  <sheetFormatPr defaultColWidth="17.28515625" defaultRowHeight="15" customHeight="1"/>
  <cols>
    <col min="1" max="1" width="14.5703125" customWidth="1"/>
    <col min="2" max="2" width="14.140625" customWidth="1"/>
    <col min="3" max="3" width="13.28515625" customWidth="1"/>
    <col min="4" max="4" width="14.5703125" customWidth="1"/>
    <col min="5" max="5" width="12.5703125" customWidth="1"/>
    <col min="6" max="6" width="12" customWidth="1"/>
    <col min="7" max="7" width="10.28515625" customWidth="1"/>
    <col min="8" max="8" width="11.28515625" customWidth="1"/>
    <col min="9" max="18" width="8.7109375" customWidth="1"/>
  </cols>
  <sheetData>
    <row r="1" spans="1:26" ht="26.25" customHeight="1">
      <c r="A1" s="484" t="s">
        <v>213</v>
      </c>
      <c r="B1" s="455"/>
      <c r="C1" s="455"/>
      <c r="D1" s="455"/>
      <c r="E1" s="455"/>
      <c r="F1" s="456"/>
      <c r="G1" s="165"/>
      <c r="H1" s="165"/>
      <c r="I1" s="3"/>
      <c r="J1" s="3"/>
      <c r="K1" s="3"/>
      <c r="L1" s="3"/>
      <c r="M1" s="3"/>
      <c r="N1" s="1"/>
      <c r="O1" s="1"/>
      <c r="P1" s="1"/>
      <c r="Q1" s="1"/>
      <c r="R1" s="1"/>
      <c r="S1" s="1"/>
      <c r="T1" s="1"/>
      <c r="U1" s="1"/>
      <c r="V1" s="1"/>
      <c r="W1" s="1"/>
      <c r="X1" s="1"/>
      <c r="Y1" s="1"/>
      <c r="Z1" s="1"/>
    </row>
    <row r="2" spans="1:26" ht="21" customHeight="1">
      <c r="A2" s="2"/>
      <c r="B2" s="239" t="s">
        <v>3</v>
      </c>
      <c r="C2" s="239" t="s">
        <v>88</v>
      </c>
      <c r="D2" s="240" t="s">
        <v>114</v>
      </c>
      <c r="E2" s="239" t="s">
        <v>214</v>
      </c>
      <c r="F2" s="241" t="s">
        <v>215</v>
      </c>
      <c r="G2" s="27"/>
      <c r="H2" s="482" t="s">
        <v>6</v>
      </c>
      <c r="I2" s="401"/>
      <c r="J2" s="401"/>
      <c r="K2" s="401"/>
      <c r="L2" s="3"/>
      <c r="M2" s="3"/>
      <c r="N2" s="1"/>
      <c r="O2" s="1"/>
      <c r="P2" s="1"/>
      <c r="Q2" s="1"/>
      <c r="R2" s="1"/>
      <c r="S2" s="1"/>
      <c r="T2" s="1"/>
      <c r="U2" s="1"/>
      <c r="V2" s="1"/>
      <c r="W2" s="1"/>
      <c r="X2" s="1"/>
      <c r="Y2" s="1"/>
      <c r="Z2" s="1"/>
    </row>
    <row r="3" spans="1:26" ht="15.75" customHeight="1">
      <c r="A3" s="224" t="s">
        <v>216</v>
      </c>
      <c r="B3" s="242" t="s">
        <v>217</v>
      </c>
      <c r="C3" s="242" t="s">
        <v>218</v>
      </c>
      <c r="D3" s="242" t="s">
        <v>218</v>
      </c>
      <c r="E3" s="243"/>
      <c r="F3" s="244"/>
      <c r="G3" s="27"/>
      <c r="H3" s="483" t="s">
        <v>219</v>
      </c>
      <c r="I3" s="401"/>
      <c r="J3" s="401"/>
      <c r="K3" s="401"/>
      <c r="L3" s="3"/>
      <c r="M3" s="3"/>
      <c r="N3" s="1"/>
      <c r="O3" s="1"/>
      <c r="P3" s="1"/>
      <c r="Q3" s="1"/>
      <c r="R3" s="1"/>
      <c r="S3" s="1"/>
      <c r="T3" s="1"/>
      <c r="U3" s="1"/>
      <c r="V3" s="1"/>
      <c r="W3" s="1"/>
      <c r="X3" s="1"/>
      <c r="Y3" s="1"/>
      <c r="Z3" s="1"/>
    </row>
    <row r="4" spans="1:26" ht="15.75" customHeight="1">
      <c r="A4" s="245" t="s">
        <v>220</v>
      </c>
      <c r="B4" s="246">
        <f>HLOOKUP(B3,'Grid Mix Data'!$B$2:$G$12,2,FALSE)</f>
        <v>0.81</v>
      </c>
      <c r="C4" s="246">
        <f>HLOOKUP(C3,'Grid Mix Data'!$B$2:$G$12,2,FALSE)</f>
        <v>0.06</v>
      </c>
      <c r="D4" s="246">
        <f>HLOOKUP(D3,'Grid Mix Data'!$B$2:$G$12,2,FALSE)</f>
        <v>0.06</v>
      </c>
      <c r="E4" s="247">
        <v>0.34</v>
      </c>
      <c r="F4" s="248" t="s">
        <v>221</v>
      </c>
      <c r="G4" s="27"/>
      <c r="H4" s="401"/>
      <c r="I4" s="401"/>
      <c r="J4" s="401"/>
      <c r="K4" s="401"/>
      <c r="L4" s="3"/>
      <c r="M4" s="3"/>
      <c r="N4" s="1"/>
      <c r="O4" s="1"/>
      <c r="P4" s="1"/>
      <c r="Q4" s="1"/>
      <c r="R4" s="1"/>
      <c r="S4" s="1"/>
      <c r="T4" s="1"/>
      <c r="U4" s="1"/>
      <c r="V4" s="1"/>
      <c r="W4" s="1"/>
      <c r="X4" s="1"/>
      <c r="Y4" s="1"/>
      <c r="Z4" s="1"/>
    </row>
    <row r="5" spans="1:26" ht="15.75" customHeight="1">
      <c r="A5" s="42" t="s">
        <v>222</v>
      </c>
      <c r="B5" s="249">
        <f>HLOOKUP(B3,'Grid Mix Data'!$B$2:$G$12,3,FALSE)</f>
        <v>0.13</v>
      </c>
      <c r="C5" s="249">
        <f>HLOOKUP(C3,'Grid Mix Data'!$B$2:$G$12,3,FALSE)</f>
        <v>0.44</v>
      </c>
      <c r="D5" s="249">
        <f>HLOOKUP(D3,'Grid Mix Data'!$B$2:$G$12,3,FALSE)</f>
        <v>0.44</v>
      </c>
      <c r="E5" s="135">
        <v>0.55300000000000005</v>
      </c>
      <c r="F5" s="250" t="s">
        <v>221</v>
      </c>
      <c r="G5" s="27"/>
      <c r="H5" s="401"/>
      <c r="I5" s="401"/>
      <c r="J5" s="401"/>
      <c r="K5" s="401"/>
      <c r="L5" s="3"/>
      <c r="M5" s="3"/>
      <c r="N5" s="1"/>
      <c r="O5" s="1"/>
      <c r="P5" s="1"/>
      <c r="Q5" s="1"/>
      <c r="R5" s="1"/>
      <c r="S5" s="1"/>
      <c r="T5" s="1"/>
      <c r="U5" s="1"/>
      <c r="V5" s="1"/>
      <c r="W5" s="1"/>
      <c r="X5" s="1"/>
      <c r="Y5" s="1"/>
      <c r="Z5" s="1"/>
    </row>
    <row r="6" spans="1:26" ht="15.75" customHeight="1">
      <c r="A6" s="42" t="s">
        <v>223</v>
      </c>
      <c r="B6" s="249">
        <f>HLOOKUP(B3,'Grid Mix Data'!$B$2:$G$12,4,FALSE)</f>
        <v>5.0000000000000001E-3</v>
      </c>
      <c r="C6" s="249">
        <f>HLOOKUP(C3,'Grid Mix Data'!$B$2:$G$12,4,FALSE)</f>
        <v>6.3E-2</v>
      </c>
      <c r="D6" s="249">
        <f>HLOOKUP(D3,'Grid Mix Data'!$B$2:$G$12,4,FALSE)</f>
        <v>6.3E-2</v>
      </c>
      <c r="E6" s="135">
        <v>1.2999999999999999E-2</v>
      </c>
      <c r="F6" s="250" t="s">
        <v>221</v>
      </c>
      <c r="G6" s="27"/>
      <c r="H6" s="401"/>
      <c r="I6" s="401"/>
      <c r="J6" s="401"/>
      <c r="K6" s="401"/>
      <c r="L6" s="3"/>
      <c r="M6" s="3"/>
      <c r="N6" s="1"/>
      <c r="O6" s="1"/>
      <c r="P6" s="1"/>
      <c r="Q6" s="1"/>
      <c r="R6" s="1"/>
      <c r="S6" s="1"/>
      <c r="T6" s="1"/>
      <c r="U6" s="1"/>
      <c r="V6" s="1"/>
      <c r="W6" s="1"/>
      <c r="X6" s="1"/>
      <c r="Y6" s="1"/>
      <c r="Z6" s="1"/>
    </row>
    <row r="7" spans="1:26" ht="15.75" customHeight="1">
      <c r="A7" s="42" t="s">
        <v>224</v>
      </c>
      <c r="B7" s="249">
        <f>HLOOKUP(B3,'Grid Mix Data'!$B$2:$G$12,5,FALSE)</f>
        <v>8.0000000000000002E-3</v>
      </c>
      <c r="C7" s="249">
        <f>HLOOKUP(C3,'Grid Mix Data'!$B$2:$G$12,5,FALSE)</f>
        <v>2.5999999999999999E-2</v>
      </c>
      <c r="D7" s="249">
        <f>HLOOKUP(D3,'Grid Mix Data'!$B$2:$G$12,5,FALSE)</f>
        <v>2.5999999999999999E-2</v>
      </c>
      <c r="E7" s="135">
        <v>0.23</v>
      </c>
      <c r="F7" s="250" t="s">
        <v>221</v>
      </c>
      <c r="G7" s="27"/>
      <c r="H7" s="401"/>
      <c r="I7" s="401"/>
      <c r="J7" s="401"/>
      <c r="K7" s="401"/>
      <c r="L7" s="3"/>
      <c r="M7" s="3"/>
      <c r="N7" s="1"/>
      <c r="O7" s="1"/>
      <c r="P7" s="1"/>
      <c r="Q7" s="1"/>
      <c r="R7" s="1"/>
      <c r="S7" s="1"/>
      <c r="T7" s="1"/>
      <c r="U7" s="1"/>
      <c r="V7" s="1"/>
      <c r="W7" s="1"/>
      <c r="X7" s="1"/>
      <c r="Y7" s="1"/>
      <c r="Z7" s="1"/>
    </row>
    <row r="8" spans="1:26" ht="15.75" customHeight="1">
      <c r="A8" s="42" t="s">
        <v>225</v>
      </c>
      <c r="B8" s="249">
        <f>HLOOKUP(B3,'Grid Mix Data'!$B$2:$G$12,6,FALSE)</f>
        <v>0</v>
      </c>
      <c r="C8" s="249">
        <f>HLOOKUP(C3,'Grid Mix Data'!$B$2:$G$12,6,FALSE)</f>
        <v>9.1999999999999998E-2</v>
      </c>
      <c r="D8" s="249">
        <f>HLOOKUP(D3,'Grid Mix Data'!$B$2:$G$12,6,FALSE)</f>
        <v>9.1999999999999998E-2</v>
      </c>
      <c r="E8" s="135">
        <v>6.6000000000000003E-2</v>
      </c>
      <c r="F8" s="250" t="s">
        <v>221</v>
      </c>
      <c r="G8" s="27"/>
      <c r="H8" s="401"/>
      <c r="I8" s="401"/>
      <c r="J8" s="401"/>
      <c r="K8" s="401"/>
      <c r="L8" s="3"/>
      <c r="M8" s="3"/>
      <c r="N8" s="1"/>
      <c r="O8" s="1"/>
      <c r="P8" s="1"/>
      <c r="Q8" s="1"/>
      <c r="R8" s="1"/>
      <c r="S8" s="1"/>
      <c r="T8" s="1"/>
      <c r="U8" s="1"/>
      <c r="V8" s="1"/>
      <c r="W8" s="1"/>
      <c r="X8" s="1"/>
      <c r="Y8" s="1"/>
      <c r="Z8" s="1"/>
    </row>
    <row r="9" spans="1:26" ht="15.75" customHeight="1">
      <c r="A9" s="42" t="s">
        <v>226</v>
      </c>
      <c r="B9" s="249">
        <f>HLOOKUP(B3,'Grid Mix Data'!$B$2:$G$12,7,FALSE)</f>
        <v>0.01</v>
      </c>
      <c r="C9" s="249">
        <f>HLOOKUP(C3,'Grid Mix Data'!$B$2:$G$12,7,FALSE)</f>
        <v>0</v>
      </c>
      <c r="D9" s="249">
        <f>HLOOKUP(D3,'Grid Mix Data'!$B$2:$G$12,7,FALSE)</f>
        <v>0</v>
      </c>
      <c r="E9" s="135">
        <v>0.26</v>
      </c>
      <c r="F9" s="250" t="s">
        <v>221</v>
      </c>
      <c r="G9" s="27"/>
      <c r="H9" s="401"/>
      <c r="I9" s="401"/>
      <c r="J9" s="401"/>
      <c r="K9" s="401"/>
      <c r="L9" s="2"/>
      <c r="M9" s="3"/>
      <c r="N9" s="1"/>
      <c r="O9" s="1"/>
      <c r="P9" s="1"/>
      <c r="Q9" s="1"/>
      <c r="R9" s="1"/>
      <c r="S9" s="1"/>
      <c r="T9" s="1"/>
      <c r="U9" s="1"/>
      <c r="V9" s="1"/>
      <c r="W9" s="1"/>
      <c r="X9" s="1"/>
      <c r="Y9" s="1"/>
      <c r="Z9" s="1"/>
    </row>
    <row r="10" spans="1:26" ht="15.75" customHeight="1">
      <c r="A10" s="42" t="s">
        <v>227</v>
      </c>
      <c r="B10" s="249">
        <f>HLOOKUP(B3,'Grid Mix Data'!$B$2:$G$12,8,FALSE)</f>
        <v>7.0000000000000001E-3</v>
      </c>
      <c r="C10" s="249">
        <f>HLOOKUP(C3,'Grid Mix Data'!$B$2:$G$12,8,FALSE)</f>
        <v>4.3999999999999997E-2</v>
      </c>
      <c r="D10" s="249">
        <f>HLOOKUP(D3,'Grid Mix Data'!$B$2:$G$12,8,FALSE)</f>
        <v>4.3999999999999997E-2</v>
      </c>
      <c r="E10" s="135">
        <v>3.7999999999999999E-2</v>
      </c>
      <c r="F10" s="250" t="s">
        <v>221</v>
      </c>
      <c r="G10" s="27"/>
      <c r="H10" s="401"/>
      <c r="I10" s="401"/>
      <c r="J10" s="401"/>
      <c r="K10" s="401"/>
      <c r="L10" s="3"/>
      <c r="M10" s="3"/>
      <c r="N10" s="1"/>
      <c r="O10" s="1"/>
      <c r="P10" s="1"/>
      <c r="Q10" s="1"/>
      <c r="R10" s="1"/>
      <c r="S10" s="1"/>
      <c r="T10" s="1"/>
      <c r="U10" s="1"/>
      <c r="V10" s="1"/>
      <c r="W10" s="1"/>
      <c r="X10" s="1"/>
      <c r="Y10" s="1"/>
      <c r="Z10" s="1"/>
    </row>
    <row r="11" spans="1:26" ht="15.75" customHeight="1">
      <c r="A11" s="42" t="s">
        <v>228</v>
      </c>
      <c r="B11" s="249">
        <f>HLOOKUP(B3,'Grid Mix Data'!$B$2:$G$12,9,FALSE)</f>
        <v>0.01</v>
      </c>
      <c r="C11" s="249">
        <f>HLOOKUP(C3,'Grid Mix Data'!$B$2:$G$12,9,FALSE)</f>
        <v>8.2000000000000003E-2</v>
      </c>
      <c r="D11" s="249">
        <f>HLOOKUP(D3,'Grid Mix Data'!$B$2:$G$12,9,FALSE)</f>
        <v>8.2000000000000003E-2</v>
      </c>
      <c r="E11" s="135">
        <v>8.9999999999999993E-3</v>
      </c>
      <c r="F11" s="250" t="s">
        <v>221</v>
      </c>
      <c r="G11" s="27"/>
      <c r="H11" s="27"/>
      <c r="I11" s="3"/>
      <c r="J11" s="3"/>
      <c r="K11" s="3"/>
      <c r="L11" s="3"/>
      <c r="M11" s="3"/>
      <c r="N11" s="1"/>
      <c r="O11" s="1"/>
      <c r="P11" s="1"/>
      <c r="Q11" s="1"/>
      <c r="R11" s="1"/>
      <c r="S11" s="1"/>
      <c r="T11" s="1"/>
      <c r="U11" s="1"/>
      <c r="V11" s="1"/>
      <c r="W11" s="1"/>
      <c r="X11" s="1"/>
      <c r="Y11" s="1"/>
      <c r="Z11" s="1"/>
    </row>
    <row r="12" spans="1:26" ht="15.75" customHeight="1">
      <c r="A12" s="42" t="s">
        <v>230</v>
      </c>
      <c r="B12" s="249">
        <f>HLOOKUP(B3,'Grid Mix Data'!$B$2:$G$12,10,FALSE)</f>
        <v>0.01</v>
      </c>
      <c r="C12" s="249">
        <f>HLOOKUP(C3,'Grid Mix Data'!$B$2:$G$12,10,FALSE)</f>
        <v>0.06</v>
      </c>
      <c r="D12" s="249">
        <f>HLOOKUP(D3,'Grid Mix Data'!$B$2:$G$12,10,FALSE)</f>
        <v>0.06</v>
      </c>
      <c r="E12" s="135">
        <v>3.2000000000000001E-2</v>
      </c>
      <c r="F12" s="250" t="s">
        <v>221</v>
      </c>
      <c r="G12" s="2"/>
      <c r="H12" s="45"/>
      <c r="I12" s="3"/>
      <c r="J12" s="3"/>
      <c r="K12" s="3"/>
      <c r="L12" s="3"/>
      <c r="M12" s="3"/>
      <c r="N12" s="1"/>
      <c r="O12" s="1"/>
      <c r="P12" s="1"/>
      <c r="Q12" s="1"/>
      <c r="R12" s="1"/>
      <c r="S12" s="1"/>
      <c r="T12" s="1"/>
      <c r="U12" s="1"/>
      <c r="V12" s="1"/>
      <c r="W12" s="1"/>
      <c r="X12" s="1"/>
      <c r="Y12" s="1"/>
      <c r="Z12" s="1"/>
    </row>
    <row r="13" spans="1:26" ht="15.75" customHeight="1">
      <c r="A13" s="254" t="s">
        <v>234</v>
      </c>
      <c r="B13" s="256">
        <f>HLOOKUP(B3,'Grid Mix Data'!$B$2:$G$12,11,FALSE)</f>
        <v>0.01</v>
      </c>
      <c r="C13" s="258">
        <f>HLOOKUP(C3,'Grid Mix Data'!$B$2:$G$12,11,FALSE)</f>
        <v>0.13300000000000001</v>
      </c>
      <c r="D13" s="256">
        <f>HLOOKUP(D3,'Grid Mix Data'!$B$2:$G$12,11,FALSE)</f>
        <v>0.13300000000000001</v>
      </c>
      <c r="E13" s="261"/>
      <c r="F13" s="13"/>
      <c r="G13" s="2"/>
      <c r="H13" s="45"/>
      <c r="I13" s="45"/>
      <c r="J13" s="3"/>
      <c r="K13" s="3"/>
      <c r="L13" s="3"/>
      <c r="M13" s="3"/>
      <c r="N13" s="1"/>
      <c r="O13" s="1"/>
      <c r="P13" s="1"/>
      <c r="Q13" s="1"/>
      <c r="R13" s="1"/>
      <c r="S13" s="1"/>
      <c r="T13" s="1"/>
      <c r="U13" s="1"/>
      <c r="V13" s="1"/>
      <c r="W13" s="1"/>
      <c r="X13" s="1"/>
      <c r="Y13" s="1"/>
      <c r="Z13" s="1"/>
    </row>
    <row r="14" spans="1:26" ht="15.75" customHeight="1">
      <c r="A14" s="229" t="s">
        <v>119</v>
      </c>
      <c r="B14" s="263">
        <f t="shared" ref="B14:D14" si="0">SUM(B4:B13)</f>
        <v>1</v>
      </c>
      <c r="C14" s="263">
        <f t="shared" si="0"/>
        <v>1</v>
      </c>
      <c r="D14" s="263">
        <f t="shared" si="0"/>
        <v>1</v>
      </c>
      <c r="E14" s="3"/>
      <c r="F14" s="2"/>
      <c r="G14" s="2"/>
      <c r="H14" s="2"/>
      <c r="I14" s="3"/>
      <c r="J14" s="3"/>
      <c r="K14" s="3"/>
      <c r="L14" s="1"/>
      <c r="M14" s="3"/>
      <c r="N14" s="1"/>
      <c r="O14" s="1"/>
      <c r="P14" s="1"/>
      <c r="Q14" s="1"/>
      <c r="R14" s="1"/>
      <c r="S14" s="1"/>
      <c r="T14" s="1"/>
      <c r="U14" s="1"/>
      <c r="V14" s="1"/>
      <c r="W14" s="1"/>
      <c r="X14" s="1"/>
      <c r="Y14" s="1"/>
      <c r="Z14" s="1"/>
    </row>
    <row r="15" spans="1:26" ht="15.75" customHeight="1">
      <c r="A15" s="229" t="s">
        <v>236</v>
      </c>
      <c r="B15" s="264">
        <f t="shared" ref="B15:D15" si="1">SUM(B4*$E$4+B5*$E$5+B6*$E$6+B7*$E$7+B8*$E$8+B9*$E$9+B10*$E$10+B11*$E$11+B12*$E$12)</f>
        <v>0.35247099999999998</v>
      </c>
      <c r="C15" s="264">
        <f t="shared" si="1"/>
        <v>0.28092100000000003</v>
      </c>
      <c r="D15" s="264">
        <f t="shared" si="1"/>
        <v>0.28092100000000003</v>
      </c>
      <c r="E15" s="45" t="s">
        <v>238</v>
      </c>
      <c r="F15" s="2"/>
      <c r="G15" s="2"/>
      <c r="H15" s="3" t="s">
        <v>240</v>
      </c>
      <c r="I15" s="3"/>
      <c r="J15" s="3"/>
      <c r="K15" s="3"/>
      <c r="L15" s="1"/>
      <c r="M15" s="3"/>
      <c r="N15" s="1"/>
      <c r="O15" s="1"/>
      <c r="P15" s="1"/>
      <c r="Q15" s="1"/>
      <c r="R15" s="1"/>
      <c r="S15" s="1"/>
      <c r="T15" s="1"/>
      <c r="U15" s="1"/>
      <c r="V15" s="1"/>
      <c r="W15" s="1"/>
      <c r="X15" s="1"/>
      <c r="Y15" s="1"/>
      <c r="Z15" s="1"/>
    </row>
    <row r="16" spans="1:26" ht="15.75" customHeight="1">
      <c r="A16" s="2"/>
      <c r="B16" s="3"/>
      <c r="C16" s="3"/>
      <c r="D16" s="3"/>
      <c r="E16" s="3"/>
      <c r="F16" s="2"/>
      <c r="G16" s="2"/>
      <c r="H16" s="2"/>
      <c r="I16" s="3"/>
      <c r="J16" s="3"/>
      <c r="K16" s="3"/>
      <c r="L16" s="1"/>
      <c r="M16" s="3"/>
      <c r="N16" s="1"/>
      <c r="O16" s="1"/>
      <c r="P16" s="1"/>
      <c r="Q16" s="1"/>
      <c r="R16" s="1"/>
      <c r="S16" s="1"/>
      <c r="T16" s="1"/>
      <c r="U16" s="1"/>
      <c r="V16" s="1"/>
      <c r="W16" s="1"/>
      <c r="X16" s="1"/>
      <c r="Y16" s="1"/>
      <c r="Z16" s="1"/>
    </row>
    <row r="17" spans="1:26" ht="15.75" customHeight="1">
      <c r="A17" s="2"/>
      <c r="B17" s="3"/>
      <c r="C17" s="3"/>
      <c r="D17" s="3"/>
      <c r="E17" s="3"/>
      <c r="F17" s="2"/>
      <c r="G17" s="2"/>
      <c r="H17" s="2"/>
      <c r="I17" s="3"/>
      <c r="J17" s="3"/>
      <c r="K17" s="3"/>
      <c r="L17" s="1"/>
      <c r="M17" s="3"/>
      <c r="N17" s="1"/>
      <c r="O17" s="1"/>
      <c r="P17" s="1"/>
      <c r="Q17" s="1"/>
      <c r="R17" s="1"/>
      <c r="S17" s="1"/>
      <c r="T17" s="1"/>
      <c r="U17" s="1"/>
      <c r="V17" s="1"/>
      <c r="W17" s="1"/>
      <c r="X17" s="1"/>
      <c r="Y17" s="1"/>
      <c r="Z17" s="1"/>
    </row>
    <row r="18" spans="1:26" ht="15.75" customHeight="1">
      <c r="A18" s="2"/>
      <c r="B18" s="3"/>
      <c r="C18" s="3"/>
      <c r="D18" s="3"/>
      <c r="E18" s="3"/>
      <c r="F18" s="2"/>
      <c r="G18" s="2"/>
      <c r="H18" s="3"/>
      <c r="I18" s="3"/>
      <c r="J18" s="3"/>
      <c r="K18" s="3"/>
      <c r="L18" s="1"/>
      <c r="M18" s="3"/>
      <c r="N18" s="1"/>
      <c r="O18" s="1"/>
      <c r="P18" s="1"/>
      <c r="Q18" s="1"/>
      <c r="R18" s="1"/>
      <c r="S18" s="1"/>
      <c r="T18" s="1"/>
      <c r="U18" s="1"/>
      <c r="V18" s="1"/>
      <c r="W18" s="1"/>
      <c r="X18" s="1"/>
      <c r="Y18" s="1"/>
      <c r="Z18" s="1"/>
    </row>
    <row r="19" spans="1:26" ht="15.75" customHeight="1">
      <c r="A19" s="2"/>
      <c r="B19" s="3"/>
      <c r="C19" s="3"/>
      <c r="D19" s="3"/>
      <c r="E19" s="3"/>
      <c r="F19" s="2"/>
      <c r="G19" s="2"/>
      <c r="H19" s="3"/>
      <c r="I19" s="3"/>
      <c r="J19" s="3"/>
      <c r="K19" s="3"/>
      <c r="L19" s="1"/>
      <c r="M19" s="3"/>
      <c r="N19" s="1"/>
      <c r="O19" s="1"/>
      <c r="P19" s="1"/>
      <c r="Q19" s="1"/>
      <c r="R19" s="1"/>
      <c r="S19" s="1"/>
      <c r="T19" s="1"/>
      <c r="U19" s="1"/>
      <c r="V19" s="1"/>
      <c r="W19" s="1"/>
      <c r="X19" s="1"/>
      <c r="Y19" s="1"/>
      <c r="Z19" s="1"/>
    </row>
    <row r="20" spans="1:26" ht="15.75" customHeight="1">
      <c r="A20" s="2"/>
      <c r="B20" s="3"/>
      <c r="C20" s="3"/>
      <c r="D20" s="3"/>
      <c r="E20" s="3"/>
      <c r="F20" s="2"/>
      <c r="G20" s="2"/>
      <c r="H20" s="2"/>
      <c r="I20" s="3"/>
      <c r="J20" s="3"/>
      <c r="K20" s="3"/>
      <c r="L20" s="1"/>
      <c r="M20" s="3"/>
      <c r="N20" s="1"/>
      <c r="O20" s="1"/>
      <c r="P20" s="1"/>
      <c r="Q20" s="1"/>
      <c r="R20" s="1"/>
      <c r="S20" s="1"/>
      <c r="T20" s="1"/>
      <c r="U20" s="1"/>
      <c r="V20" s="1"/>
      <c r="W20" s="1"/>
      <c r="X20" s="1"/>
      <c r="Y20" s="1"/>
      <c r="Z20" s="1"/>
    </row>
    <row r="21" spans="1:26" ht="15.75" customHeight="1">
      <c r="A21" s="2"/>
      <c r="B21" s="3"/>
      <c r="C21" s="3"/>
      <c r="D21" s="3"/>
      <c r="E21" s="3"/>
      <c r="F21" s="2"/>
      <c r="G21" s="2"/>
      <c r="H21" s="2"/>
      <c r="I21" s="3"/>
      <c r="J21" s="3"/>
      <c r="K21" s="3"/>
      <c r="L21" s="1"/>
      <c r="M21" s="3"/>
      <c r="N21" s="1"/>
      <c r="O21" s="1"/>
      <c r="P21" s="1"/>
      <c r="Q21" s="1"/>
      <c r="R21" s="1"/>
      <c r="S21" s="1"/>
      <c r="T21" s="1"/>
      <c r="U21" s="1"/>
      <c r="V21" s="1"/>
      <c r="W21" s="1"/>
      <c r="X21" s="1"/>
      <c r="Y21" s="1"/>
      <c r="Z21" s="1"/>
    </row>
    <row r="22" spans="1:26" ht="15.75" customHeight="1">
      <c r="A22" s="3"/>
      <c r="B22" s="3"/>
      <c r="C22" s="3"/>
      <c r="D22" s="3"/>
      <c r="E22" s="3"/>
      <c r="F22" s="3"/>
      <c r="G22" s="3"/>
      <c r="H22" s="3"/>
      <c r="I22" s="3"/>
      <c r="J22" s="3"/>
      <c r="K22" s="3"/>
      <c r="L22" s="1"/>
      <c r="M22" s="3"/>
      <c r="N22" s="1"/>
      <c r="O22" s="1"/>
      <c r="P22" s="1"/>
      <c r="Q22" s="1"/>
      <c r="R22" s="1"/>
      <c r="S22" s="1"/>
      <c r="T22" s="1"/>
      <c r="U22" s="1"/>
      <c r="V22" s="1"/>
      <c r="W22" s="1"/>
      <c r="X22" s="1"/>
      <c r="Y22" s="1"/>
      <c r="Z22" s="1"/>
    </row>
    <row r="23" spans="1:26" ht="15.75" customHeight="1">
      <c r="A23" s="3"/>
      <c r="B23" s="3"/>
      <c r="C23" s="3"/>
      <c r="D23" s="3"/>
      <c r="E23" s="3"/>
      <c r="F23" s="3"/>
      <c r="G23" s="3"/>
      <c r="H23" s="3"/>
      <c r="I23" s="3"/>
      <c r="J23" s="3"/>
      <c r="K23" s="3"/>
      <c r="L23" s="1"/>
      <c r="M23" s="3"/>
      <c r="N23" s="1"/>
      <c r="O23" s="1"/>
      <c r="P23" s="1"/>
      <c r="Q23" s="1"/>
      <c r="R23" s="1"/>
      <c r="S23" s="1"/>
      <c r="T23" s="1"/>
      <c r="U23" s="1"/>
      <c r="V23" s="1"/>
      <c r="W23" s="1"/>
      <c r="X23" s="1"/>
      <c r="Y23" s="1"/>
      <c r="Z23" s="1"/>
    </row>
    <row r="24" spans="1:26" ht="15.75" customHeight="1">
      <c r="A24" s="3"/>
      <c r="B24" s="3"/>
      <c r="C24" s="3"/>
      <c r="D24" s="3"/>
      <c r="E24" s="3"/>
      <c r="F24" s="3"/>
      <c r="G24" s="3"/>
      <c r="H24" s="3"/>
      <c r="I24" s="3"/>
      <c r="J24" s="3"/>
      <c r="K24" s="3"/>
      <c r="L24" s="1"/>
      <c r="M24" s="3"/>
      <c r="N24" s="1"/>
      <c r="O24" s="1"/>
      <c r="P24" s="1"/>
      <c r="Q24" s="1"/>
      <c r="R24" s="1"/>
      <c r="S24" s="1"/>
      <c r="T24" s="1"/>
      <c r="U24" s="1"/>
      <c r="V24" s="1"/>
      <c r="W24" s="1"/>
      <c r="X24" s="1"/>
      <c r="Y24" s="1"/>
      <c r="Z24" s="1"/>
    </row>
    <row r="25" spans="1:26" ht="15.75" customHeight="1">
      <c r="A25" s="3"/>
      <c r="B25" s="3"/>
      <c r="C25" s="3"/>
      <c r="D25" s="3"/>
      <c r="E25" s="3"/>
      <c r="F25" s="3"/>
      <c r="G25" s="3"/>
      <c r="H25" s="3"/>
      <c r="I25" s="3"/>
      <c r="J25" s="3"/>
      <c r="K25" s="3"/>
      <c r="L25" s="1"/>
      <c r="M25" s="3"/>
      <c r="N25" s="1"/>
      <c r="O25" s="1"/>
      <c r="P25" s="1"/>
      <c r="Q25" s="1"/>
      <c r="R25" s="1"/>
      <c r="S25" s="1"/>
      <c r="T25" s="1"/>
      <c r="U25" s="1"/>
      <c r="V25" s="1"/>
      <c r="W25" s="1"/>
      <c r="X25" s="1"/>
      <c r="Y25" s="1"/>
      <c r="Z25" s="1"/>
    </row>
    <row r="26" spans="1:26" ht="15.75" customHeight="1">
      <c r="A26" s="3"/>
      <c r="B26" s="3"/>
      <c r="C26" s="3"/>
      <c r="D26" s="3"/>
      <c r="E26" s="3"/>
      <c r="F26" s="3"/>
      <c r="G26" s="3"/>
      <c r="H26" s="3"/>
      <c r="I26" s="3"/>
      <c r="J26" s="3"/>
      <c r="K26" s="3"/>
      <c r="L26" s="1"/>
      <c r="M26" s="3"/>
      <c r="N26" s="1"/>
      <c r="O26" s="1"/>
      <c r="P26" s="1"/>
      <c r="Q26" s="1"/>
      <c r="R26" s="1"/>
      <c r="S26" s="1"/>
      <c r="T26" s="1"/>
      <c r="U26" s="1"/>
      <c r="V26" s="1"/>
      <c r="W26" s="1"/>
      <c r="X26" s="1"/>
      <c r="Y26" s="1"/>
      <c r="Z26" s="1"/>
    </row>
    <row r="27" spans="1:26" ht="15.75" customHeight="1">
      <c r="A27" s="3"/>
      <c r="B27" s="3"/>
      <c r="C27" s="3"/>
      <c r="D27" s="3"/>
      <c r="E27" s="3"/>
      <c r="F27" s="3"/>
      <c r="G27" s="3"/>
      <c r="H27" s="3"/>
      <c r="I27" s="3"/>
      <c r="J27" s="3"/>
      <c r="K27" s="3"/>
      <c r="L27" s="1"/>
      <c r="M27" s="3"/>
      <c r="N27" s="1"/>
      <c r="O27" s="1"/>
      <c r="P27" s="1"/>
      <c r="Q27" s="1"/>
      <c r="R27" s="1"/>
      <c r="S27" s="1"/>
      <c r="T27" s="1"/>
      <c r="U27" s="1"/>
      <c r="V27" s="1"/>
      <c r="W27" s="1"/>
      <c r="X27" s="1"/>
      <c r="Y27" s="1"/>
      <c r="Z27" s="1"/>
    </row>
    <row r="28" spans="1:26" ht="15.75" customHeight="1">
      <c r="A28" s="3"/>
      <c r="B28" s="3"/>
      <c r="C28" s="3"/>
      <c r="D28" s="3"/>
      <c r="E28" s="3"/>
      <c r="F28" s="3"/>
      <c r="G28" s="3"/>
      <c r="H28" s="3"/>
      <c r="I28" s="3"/>
      <c r="J28" s="3"/>
      <c r="K28" s="3"/>
      <c r="L28" s="3"/>
      <c r="M28" s="3"/>
      <c r="N28" s="1"/>
      <c r="O28" s="1"/>
      <c r="P28" s="1"/>
      <c r="Q28" s="1"/>
      <c r="R28" s="1"/>
      <c r="S28" s="1"/>
      <c r="T28" s="1"/>
      <c r="U28" s="1"/>
      <c r="V28" s="1"/>
      <c r="W28" s="1"/>
      <c r="X28" s="1"/>
      <c r="Y28" s="1"/>
      <c r="Z28" s="1"/>
    </row>
    <row r="29" spans="1:26" ht="12.7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3">
    <mergeCell ref="H2:K2"/>
    <mergeCell ref="H3:K10"/>
    <mergeCell ref="A1:F1"/>
  </mergeCells>
  <pageMargins left="0.7" right="0.7" top="0.75" bottom="0.75" header="0.3" footer="0.3"/>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workbookViewId="0"/>
  </sheetViews>
  <sheetFormatPr defaultColWidth="17.28515625" defaultRowHeight="15" customHeight="1"/>
  <cols>
    <col min="1" max="1" width="12.85546875" customWidth="1"/>
    <col min="2" max="2" width="14.140625" customWidth="1"/>
    <col min="3" max="4" width="13.28515625" customWidth="1"/>
    <col min="5" max="5" width="10.5703125" customWidth="1"/>
    <col min="6" max="6" width="15.7109375" customWidth="1"/>
    <col min="7" max="7" width="10.28515625" customWidth="1"/>
    <col min="8" max="8" width="11.28515625" customWidth="1"/>
    <col min="9" max="19" width="8.7109375" customWidth="1"/>
  </cols>
  <sheetData>
    <row r="1" spans="1:26" ht="26.25" customHeight="1">
      <c r="A1" s="484" t="s">
        <v>213</v>
      </c>
      <c r="B1" s="455"/>
      <c r="C1" s="455"/>
      <c r="D1" s="455"/>
      <c r="E1" s="3"/>
      <c r="F1" s="3"/>
      <c r="G1" s="3"/>
      <c r="H1" s="3"/>
      <c r="I1" s="1"/>
      <c r="J1" s="1"/>
      <c r="K1" s="1"/>
      <c r="L1" s="1"/>
      <c r="M1" s="1"/>
      <c r="N1" s="3"/>
      <c r="O1" s="3"/>
      <c r="P1" s="3"/>
      <c r="Q1" s="3"/>
      <c r="R1" s="3"/>
      <c r="S1" s="3"/>
      <c r="T1" s="1"/>
      <c r="U1" s="1"/>
      <c r="V1" s="1"/>
      <c r="W1" s="1"/>
      <c r="X1" s="1"/>
      <c r="Y1" s="1"/>
      <c r="Z1" s="1"/>
    </row>
    <row r="2" spans="1:26" ht="21" customHeight="1">
      <c r="A2" s="251" t="s">
        <v>216</v>
      </c>
      <c r="B2" s="251" t="s">
        <v>218</v>
      </c>
      <c r="C2" s="252" t="s">
        <v>229</v>
      </c>
      <c r="D2" s="252" t="s">
        <v>231</v>
      </c>
      <c r="E2" s="252" t="s">
        <v>217</v>
      </c>
      <c r="F2" s="252" t="s">
        <v>232</v>
      </c>
      <c r="G2" s="252" t="s">
        <v>233</v>
      </c>
      <c r="H2" s="27"/>
      <c r="I2" s="486" t="s">
        <v>6</v>
      </c>
      <c r="J2" s="401"/>
      <c r="K2" s="401"/>
      <c r="L2" s="401"/>
      <c r="M2" s="401"/>
      <c r="N2" s="401"/>
      <c r="O2" s="3"/>
      <c r="P2" s="3"/>
      <c r="Q2" s="3"/>
      <c r="R2" s="3"/>
      <c r="S2" s="3"/>
      <c r="T2" s="1"/>
      <c r="U2" s="1"/>
      <c r="V2" s="1"/>
      <c r="W2" s="1"/>
      <c r="X2" s="1"/>
      <c r="Y2" s="1"/>
      <c r="Z2" s="1"/>
    </row>
    <row r="3" spans="1:26" ht="15.75" customHeight="1">
      <c r="A3" s="245" t="s">
        <v>220</v>
      </c>
      <c r="B3" s="253">
        <v>0.06</v>
      </c>
      <c r="C3" s="255">
        <v>0</v>
      </c>
      <c r="D3" s="255">
        <v>0.66</v>
      </c>
      <c r="E3" s="255">
        <v>0.81</v>
      </c>
      <c r="F3" s="255">
        <v>0.28000000000000003</v>
      </c>
      <c r="G3" s="257">
        <v>0</v>
      </c>
      <c r="H3" s="27"/>
      <c r="I3" s="1"/>
      <c r="J3" s="1"/>
      <c r="K3" s="1"/>
      <c r="L3" s="1"/>
      <c r="M3" s="1"/>
      <c r="N3" s="1"/>
      <c r="O3" s="3"/>
      <c r="P3" s="3"/>
      <c r="Q3" s="3"/>
      <c r="R3" s="3"/>
      <c r="S3" s="3"/>
      <c r="T3" s="1"/>
      <c r="U3" s="1"/>
      <c r="V3" s="1"/>
      <c r="W3" s="1"/>
      <c r="X3" s="1"/>
      <c r="Y3" s="1"/>
      <c r="Z3" s="1"/>
    </row>
    <row r="4" spans="1:26" ht="15.75" customHeight="1">
      <c r="A4" s="42" t="s">
        <v>222</v>
      </c>
      <c r="B4" s="259">
        <v>0.44</v>
      </c>
      <c r="C4" s="260">
        <v>0</v>
      </c>
      <c r="D4" s="260">
        <v>0.03</v>
      </c>
      <c r="E4" s="260">
        <v>0.13</v>
      </c>
      <c r="F4" s="260">
        <v>0.3</v>
      </c>
      <c r="G4" s="262">
        <v>0</v>
      </c>
      <c r="H4" s="27"/>
      <c r="I4" s="485" t="s">
        <v>235</v>
      </c>
      <c r="J4" s="401"/>
      <c r="K4" s="401"/>
      <c r="L4" s="401"/>
      <c r="M4" s="401"/>
      <c r="N4" s="401"/>
      <c r="O4" s="3"/>
      <c r="P4" s="3"/>
      <c r="Q4" s="3"/>
      <c r="R4" s="3"/>
      <c r="S4" s="3"/>
      <c r="T4" s="1"/>
      <c r="U4" s="1"/>
      <c r="V4" s="1"/>
      <c r="W4" s="1"/>
      <c r="X4" s="1"/>
      <c r="Y4" s="1"/>
      <c r="Z4" s="1"/>
    </row>
    <row r="5" spans="1:26" ht="15.75" customHeight="1">
      <c r="A5" s="42" t="s">
        <v>223</v>
      </c>
      <c r="B5" s="259">
        <v>6.3E-2</v>
      </c>
      <c r="C5" s="260">
        <v>0</v>
      </c>
      <c r="D5" s="260">
        <v>0.22</v>
      </c>
      <c r="E5" s="260">
        <v>5.0000000000000001E-3</v>
      </c>
      <c r="F5" s="260">
        <v>7.0000000000000007E-2</v>
      </c>
      <c r="G5" s="262">
        <v>0</v>
      </c>
      <c r="H5" s="27"/>
      <c r="I5" s="401"/>
      <c r="J5" s="401"/>
      <c r="K5" s="401"/>
      <c r="L5" s="401"/>
      <c r="M5" s="401"/>
      <c r="N5" s="401"/>
      <c r="O5" s="1"/>
      <c r="P5" s="1"/>
      <c r="Q5" s="1"/>
      <c r="R5" s="1"/>
      <c r="S5" s="1"/>
      <c r="T5" s="1"/>
      <c r="U5" s="1"/>
      <c r="V5" s="1"/>
      <c r="W5" s="1"/>
      <c r="X5" s="1"/>
      <c r="Y5" s="1"/>
      <c r="Z5" s="1"/>
    </row>
    <row r="6" spans="1:26" ht="15.75" customHeight="1">
      <c r="A6" s="42" t="s">
        <v>224</v>
      </c>
      <c r="B6" s="259">
        <v>2.5999999999999999E-2</v>
      </c>
      <c r="C6" s="260">
        <v>0</v>
      </c>
      <c r="D6" s="260">
        <v>0.01</v>
      </c>
      <c r="E6" s="260">
        <v>8.0000000000000002E-3</v>
      </c>
      <c r="F6" s="260">
        <v>0.01</v>
      </c>
      <c r="G6" s="262">
        <v>0</v>
      </c>
      <c r="H6" s="27"/>
      <c r="I6" s="401"/>
      <c r="J6" s="401"/>
      <c r="K6" s="401"/>
      <c r="L6" s="401"/>
      <c r="M6" s="401"/>
      <c r="N6" s="401"/>
      <c r="O6" s="1"/>
      <c r="P6" s="1"/>
      <c r="Q6" s="1"/>
      <c r="R6" s="1"/>
      <c r="S6" s="1"/>
      <c r="T6" s="1"/>
      <c r="U6" s="1"/>
      <c r="V6" s="1"/>
      <c r="W6" s="1"/>
      <c r="X6" s="1"/>
      <c r="Y6" s="1"/>
      <c r="Z6" s="1"/>
    </row>
    <row r="7" spans="1:26" ht="15.75" customHeight="1">
      <c r="A7" s="42" t="s">
        <v>225</v>
      </c>
      <c r="B7" s="259">
        <v>9.1999999999999998E-2</v>
      </c>
      <c r="C7" s="260">
        <v>0</v>
      </c>
      <c r="D7" s="260">
        <v>0.01</v>
      </c>
      <c r="E7" s="260">
        <v>0</v>
      </c>
      <c r="F7" s="260">
        <v>0.22</v>
      </c>
      <c r="G7" s="262">
        <v>0</v>
      </c>
      <c r="H7" s="27"/>
      <c r="I7" s="1"/>
      <c r="J7" s="1"/>
      <c r="K7" s="1"/>
      <c r="L7" s="1"/>
      <c r="M7" s="1"/>
      <c r="N7" s="3"/>
      <c r="O7" s="1"/>
      <c r="P7" s="1"/>
      <c r="Q7" s="1"/>
      <c r="R7" s="1"/>
      <c r="S7" s="1"/>
      <c r="T7" s="1"/>
      <c r="U7" s="1"/>
      <c r="V7" s="1"/>
      <c r="W7" s="1"/>
      <c r="X7" s="1"/>
      <c r="Y7" s="1"/>
      <c r="Z7" s="1"/>
    </row>
    <row r="8" spans="1:26" ht="15.75" customHeight="1">
      <c r="A8" s="42" t="s">
        <v>226</v>
      </c>
      <c r="B8" s="259">
        <v>0</v>
      </c>
      <c r="C8" s="260">
        <v>0</v>
      </c>
      <c r="D8" s="260">
        <v>1.7999999999999999E-2</v>
      </c>
      <c r="E8" s="260">
        <v>0.01</v>
      </c>
      <c r="F8" s="260">
        <v>0.08</v>
      </c>
      <c r="G8" s="262">
        <v>0</v>
      </c>
      <c r="H8" s="27"/>
      <c r="I8" s="487" t="s">
        <v>237</v>
      </c>
      <c r="J8" s="401"/>
      <c r="K8" s="401"/>
      <c r="L8" s="401"/>
      <c r="M8" s="401"/>
      <c r="N8" s="401"/>
      <c r="O8" s="1"/>
      <c r="P8" s="2"/>
      <c r="Q8" s="3"/>
      <c r="R8" s="3"/>
      <c r="S8" s="3"/>
      <c r="T8" s="1"/>
      <c r="U8" s="1"/>
      <c r="V8" s="1"/>
      <c r="W8" s="1"/>
      <c r="X8" s="1"/>
      <c r="Y8" s="1"/>
      <c r="Z8" s="1"/>
    </row>
    <row r="9" spans="1:26" ht="15.75" customHeight="1">
      <c r="A9" s="42" t="s">
        <v>227</v>
      </c>
      <c r="B9" s="259">
        <v>4.3999999999999997E-2</v>
      </c>
      <c r="C9" s="260">
        <v>0</v>
      </c>
      <c r="D9" s="260">
        <v>0</v>
      </c>
      <c r="E9" s="260">
        <v>7.0000000000000001E-3</v>
      </c>
      <c r="F9" s="260">
        <v>0.01</v>
      </c>
      <c r="G9" s="262">
        <v>0</v>
      </c>
      <c r="H9" s="27"/>
      <c r="I9" s="401"/>
      <c r="J9" s="401"/>
      <c r="K9" s="401"/>
      <c r="L9" s="401"/>
      <c r="M9" s="401"/>
      <c r="N9" s="401"/>
      <c r="O9" s="1"/>
      <c r="P9" s="3"/>
      <c r="Q9" s="3"/>
      <c r="R9" s="3"/>
      <c r="S9" s="3"/>
      <c r="T9" s="1"/>
      <c r="U9" s="1"/>
      <c r="V9" s="1"/>
      <c r="W9" s="1"/>
      <c r="X9" s="1"/>
      <c r="Y9" s="1"/>
      <c r="Z9" s="1"/>
    </row>
    <row r="10" spans="1:26" ht="15.75" customHeight="1">
      <c r="A10" s="42" t="s">
        <v>228</v>
      </c>
      <c r="B10" s="259">
        <v>8.2000000000000003E-2</v>
      </c>
      <c r="C10" s="260">
        <v>0</v>
      </c>
      <c r="D10" s="260">
        <v>0.05</v>
      </c>
      <c r="E10" s="260">
        <v>0.01</v>
      </c>
      <c r="F10" s="260">
        <v>0.02</v>
      </c>
      <c r="G10" s="262">
        <v>0</v>
      </c>
      <c r="H10" s="27"/>
      <c r="I10" s="401"/>
      <c r="J10" s="401"/>
      <c r="K10" s="401"/>
      <c r="L10" s="401"/>
      <c r="M10" s="401"/>
      <c r="N10" s="401"/>
      <c r="O10" s="1"/>
      <c r="P10" s="3"/>
      <c r="Q10" s="3"/>
      <c r="R10" s="3"/>
      <c r="S10" s="3"/>
      <c r="T10" s="1"/>
      <c r="U10" s="1"/>
      <c r="V10" s="1"/>
      <c r="W10" s="1"/>
      <c r="X10" s="1"/>
      <c r="Y10" s="1"/>
      <c r="Z10" s="1"/>
    </row>
    <row r="11" spans="1:26" ht="15.75" customHeight="1">
      <c r="A11" s="42" t="s">
        <v>230</v>
      </c>
      <c r="B11" s="259">
        <v>0.06</v>
      </c>
      <c r="C11" s="260">
        <v>0</v>
      </c>
      <c r="D11" s="260">
        <v>2E-3</v>
      </c>
      <c r="E11" s="260">
        <v>0.01</v>
      </c>
      <c r="F11" s="260">
        <v>0.01</v>
      </c>
      <c r="G11" s="262">
        <v>0</v>
      </c>
      <c r="H11" s="2"/>
      <c r="I11" s="488" t="s">
        <v>239</v>
      </c>
      <c r="J11" s="401"/>
      <c r="K11" s="401"/>
      <c r="L11" s="401"/>
      <c r="M11" s="401"/>
      <c r="N11" s="401"/>
      <c r="O11" s="265"/>
      <c r="P11" s="3"/>
      <c r="Q11" s="3"/>
      <c r="R11" s="3"/>
      <c r="S11" s="3"/>
      <c r="T11" s="1"/>
      <c r="U11" s="1"/>
      <c r="V11" s="1"/>
      <c r="W11" s="1"/>
      <c r="X11" s="1"/>
      <c r="Y11" s="1"/>
      <c r="Z11" s="1"/>
    </row>
    <row r="12" spans="1:26" ht="15.75" customHeight="1">
      <c r="A12" s="42" t="s">
        <v>234</v>
      </c>
      <c r="B12" s="260">
        <v>0.13300000000000001</v>
      </c>
      <c r="C12" s="260">
        <v>0</v>
      </c>
      <c r="D12" s="260">
        <v>0</v>
      </c>
      <c r="E12" s="260">
        <v>0.01</v>
      </c>
      <c r="F12" s="260">
        <v>0</v>
      </c>
      <c r="G12" s="262">
        <v>0</v>
      </c>
      <c r="H12" s="2"/>
      <c r="I12" s="401"/>
      <c r="J12" s="401"/>
      <c r="K12" s="401"/>
      <c r="L12" s="401"/>
      <c r="M12" s="401"/>
      <c r="N12" s="401"/>
      <c r="O12" s="265"/>
      <c r="P12" s="3"/>
      <c r="Q12" s="3"/>
      <c r="R12" s="3"/>
      <c r="S12" s="3"/>
      <c r="T12" s="1"/>
      <c r="U12" s="1"/>
      <c r="V12" s="1"/>
      <c r="W12" s="1"/>
      <c r="X12" s="1"/>
      <c r="Y12" s="1"/>
      <c r="Z12" s="1"/>
    </row>
    <row r="13" spans="1:26" ht="15.75" customHeight="1">
      <c r="A13" s="266" t="s">
        <v>119</v>
      </c>
      <c r="B13" s="267">
        <f t="shared" ref="B13:G13" si="0">SUM(B3:B12)</f>
        <v>1</v>
      </c>
      <c r="C13" s="267">
        <f t="shared" si="0"/>
        <v>0</v>
      </c>
      <c r="D13" s="267">
        <f t="shared" si="0"/>
        <v>1</v>
      </c>
      <c r="E13" s="267">
        <f t="shared" si="0"/>
        <v>1</v>
      </c>
      <c r="F13" s="267">
        <f t="shared" si="0"/>
        <v>1</v>
      </c>
      <c r="G13" s="268">
        <f t="shared" si="0"/>
        <v>0</v>
      </c>
      <c r="H13" s="2"/>
      <c r="I13" s="401"/>
      <c r="J13" s="401"/>
      <c r="K13" s="401"/>
      <c r="L13" s="401"/>
      <c r="M13" s="401"/>
      <c r="N13" s="401"/>
      <c r="O13" s="265"/>
      <c r="P13" s="3"/>
      <c r="Q13" s="3"/>
      <c r="R13" s="3"/>
      <c r="S13" s="3"/>
      <c r="T13" s="1"/>
      <c r="U13" s="1"/>
      <c r="V13" s="1"/>
      <c r="W13" s="1"/>
      <c r="X13" s="1"/>
      <c r="Y13" s="1"/>
      <c r="Z13" s="1"/>
    </row>
    <row r="14" spans="1:26" ht="15.75" customHeight="1">
      <c r="A14" s="2"/>
      <c r="B14" s="3"/>
      <c r="C14" s="3"/>
      <c r="D14" s="3"/>
      <c r="E14" s="3"/>
      <c r="F14" s="2"/>
      <c r="G14" s="2"/>
      <c r="H14" s="2"/>
      <c r="I14" s="1"/>
      <c r="J14" s="1"/>
      <c r="K14" s="1"/>
      <c r="L14" s="1"/>
      <c r="M14" s="1"/>
      <c r="N14" s="1"/>
      <c r="O14" s="1"/>
      <c r="P14" s="3"/>
      <c r="Q14" s="3"/>
      <c r="R14" s="3"/>
      <c r="S14" s="3"/>
      <c r="T14" s="1"/>
      <c r="U14" s="1"/>
      <c r="V14" s="1"/>
      <c r="W14" s="1"/>
      <c r="X14" s="1"/>
      <c r="Y14" s="1"/>
      <c r="Z14" s="1"/>
    </row>
    <row r="15" spans="1:26" ht="15.75" customHeight="1">
      <c r="A15" s="2"/>
      <c r="B15" s="3"/>
      <c r="C15" s="3"/>
      <c r="D15" s="3"/>
      <c r="E15" s="3"/>
      <c r="F15" s="2"/>
      <c r="G15" s="2"/>
      <c r="H15" s="2"/>
      <c r="I15" s="1"/>
      <c r="J15" s="1"/>
      <c r="K15" s="1"/>
      <c r="L15" s="1"/>
      <c r="M15" s="1"/>
      <c r="N15" s="1"/>
      <c r="O15" s="1"/>
      <c r="P15" s="3"/>
      <c r="Q15" s="3"/>
      <c r="R15" s="3"/>
      <c r="S15" s="3"/>
      <c r="T15" s="1"/>
      <c r="U15" s="1"/>
      <c r="V15" s="1"/>
      <c r="W15" s="1"/>
      <c r="X15" s="1"/>
      <c r="Y15" s="1"/>
      <c r="Z15" s="1"/>
    </row>
    <row r="16" spans="1:26" ht="15.75" customHeight="1">
      <c r="A16" s="2"/>
      <c r="B16" s="3"/>
      <c r="C16" s="3"/>
      <c r="D16" s="3"/>
      <c r="E16" s="3"/>
      <c r="F16" s="2"/>
      <c r="G16" s="2"/>
      <c r="H16" s="2"/>
      <c r="I16" s="3"/>
      <c r="J16" s="3"/>
      <c r="K16" s="3"/>
      <c r="L16" s="3"/>
      <c r="M16" s="3"/>
      <c r="N16" s="3"/>
      <c r="O16" s="3"/>
      <c r="P16" s="3"/>
      <c r="Q16" s="3"/>
      <c r="R16" s="3"/>
      <c r="S16" s="3"/>
      <c r="T16" s="1"/>
      <c r="U16" s="1"/>
      <c r="V16" s="1"/>
      <c r="W16" s="1"/>
      <c r="X16" s="1"/>
      <c r="Y16" s="1"/>
      <c r="Z16" s="1"/>
    </row>
    <row r="17" spans="1:26" ht="15.75" customHeight="1">
      <c r="A17" s="2"/>
      <c r="B17" s="3"/>
      <c r="C17" s="3"/>
      <c r="D17" s="3"/>
      <c r="E17" s="3"/>
      <c r="F17" s="2"/>
      <c r="G17" s="2"/>
      <c r="H17" s="2"/>
      <c r="I17" s="3"/>
      <c r="J17" s="3"/>
      <c r="K17" s="3"/>
      <c r="L17" s="3"/>
      <c r="M17" s="3"/>
      <c r="N17" s="3"/>
      <c r="O17" s="3"/>
      <c r="P17" s="3"/>
      <c r="Q17" s="3"/>
      <c r="R17" s="3"/>
      <c r="S17" s="3"/>
      <c r="T17" s="1"/>
      <c r="U17" s="1"/>
      <c r="V17" s="1"/>
      <c r="W17" s="1"/>
      <c r="X17" s="1"/>
      <c r="Y17" s="1"/>
      <c r="Z17" s="1"/>
    </row>
    <row r="18" spans="1:26" ht="15.75" customHeight="1">
      <c r="A18" s="2"/>
      <c r="B18" s="3"/>
      <c r="C18" s="3"/>
      <c r="D18" s="3"/>
      <c r="E18" s="3"/>
      <c r="F18" s="2"/>
      <c r="G18" s="2"/>
      <c r="H18" s="2"/>
      <c r="I18" s="1"/>
      <c r="J18" s="1"/>
      <c r="K18" s="1"/>
      <c r="L18" s="1"/>
      <c r="M18" s="1"/>
      <c r="N18" s="1"/>
      <c r="O18" s="3"/>
      <c r="P18" s="3"/>
      <c r="Q18" s="3"/>
      <c r="R18" s="3"/>
      <c r="S18" s="3"/>
      <c r="T18" s="1"/>
      <c r="U18" s="1"/>
      <c r="V18" s="1"/>
      <c r="W18" s="1"/>
      <c r="X18" s="1"/>
      <c r="Y18" s="1"/>
      <c r="Z18" s="1"/>
    </row>
    <row r="19" spans="1:26" ht="15.75" customHeight="1">
      <c r="A19" s="2"/>
      <c r="B19" s="3"/>
      <c r="C19" s="3"/>
      <c r="D19" s="3"/>
      <c r="E19" s="3"/>
      <c r="F19" s="2"/>
      <c r="G19" s="2"/>
      <c r="H19" s="2"/>
      <c r="I19" s="1"/>
      <c r="J19" s="1"/>
      <c r="K19" s="1"/>
      <c r="L19" s="1"/>
      <c r="M19" s="1"/>
      <c r="N19" s="1"/>
      <c r="O19" s="3"/>
      <c r="P19" s="3"/>
      <c r="Q19" s="3"/>
      <c r="R19" s="3"/>
      <c r="S19" s="3"/>
      <c r="T19" s="1"/>
      <c r="U19" s="1"/>
      <c r="V19" s="1"/>
      <c r="W19" s="1"/>
      <c r="X19" s="1"/>
      <c r="Y19" s="1"/>
      <c r="Z19" s="1"/>
    </row>
    <row r="20" spans="1:26" ht="15.75" customHeight="1">
      <c r="A20" s="2"/>
      <c r="B20" s="3"/>
      <c r="C20" s="3"/>
      <c r="D20" s="3"/>
      <c r="E20" s="3"/>
      <c r="F20" s="2"/>
      <c r="G20" s="2"/>
      <c r="H20" s="2"/>
      <c r="I20" s="1"/>
      <c r="J20" s="1"/>
      <c r="K20" s="1"/>
      <c r="L20" s="1"/>
      <c r="M20" s="1"/>
      <c r="N20" s="1"/>
      <c r="O20" s="3"/>
      <c r="P20" s="3"/>
      <c r="Q20" s="3"/>
      <c r="R20" s="3"/>
      <c r="S20" s="3"/>
      <c r="T20" s="1"/>
      <c r="U20" s="1"/>
      <c r="V20" s="1"/>
      <c r="W20" s="1"/>
      <c r="X20" s="1"/>
      <c r="Y20" s="1"/>
      <c r="Z20" s="1"/>
    </row>
    <row r="21" spans="1:26" ht="15.75" customHeight="1">
      <c r="A21" s="2"/>
      <c r="B21" s="3"/>
      <c r="C21" s="3"/>
      <c r="D21" s="3"/>
      <c r="E21" s="3"/>
      <c r="F21" s="2"/>
      <c r="G21" s="2"/>
      <c r="H21" s="2"/>
      <c r="I21" s="3"/>
      <c r="J21" s="3"/>
      <c r="K21" s="3"/>
      <c r="L21" s="3"/>
      <c r="M21" s="3"/>
      <c r="N21" s="3"/>
      <c r="O21" s="3"/>
      <c r="P21" s="3"/>
      <c r="Q21" s="3"/>
      <c r="R21" s="3"/>
      <c r="S21" s="3"/>
      <c r="T21" s="1"/>
      <c r="U21" s="1"/>
      <c r="V21" s="1"/>
      <c r="W21" s="1"/>
      <c r="X21" s="1"/>
      <c r="Y21" s="1"/>
      <c r="Z21" s="1"/>
    </row>
    <row r="22" spans="1:26" ht="15.75" customHeight="1">
      <c r="A22" s="3"/>
      <c r="B22" s="3"/>
      <c r="C22" s="3"/>
      <c r="D22" s="3"/>
      <c r="E22" s="3"/>
      <c r="F22" s="3"/>
      <c r="G22" s="3"/>
      <c r="H22" s="3"/>
      <c r="I22" s="3"/>
      <c r="J22" s="3"/>
      <c r="K22" s="3"/>
      <c r="L22" s="3"/>
      <c r="M22" s="3"/>
      <c r="N22" s="3"/>
      <c r="O22" s="3"/>
      <c r="P22" s="3"/>
      <c r="Q22" s="3"/>
      <c r="R22" s="3"/>
      <c r="S22" s="3"/>
      <c r="T22" s="1"/>
      <c r="U22" s="1"/>
      <c r="V22" s="1"/>
      <c r="W22" s="1"/>
      <c r="X22" s="1"/>
      <c r="Y22" s="1"/>
      <c r="Z22" s="1"/>
    </row>
    <row r="23" spans="1:26" ht="12.7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5">
    <mergeCell ref="A1:D1"/>
    <mergeCell ref="I4:N6"/>
    <mergeCell ref="I2:N2"/>
    <mergeCell ref="I8:N10"/>
    <mergeCell ref="I11:N13"/>
  </mergeCells>
  <pageMargins left="0.7" right="0.7" top="0.75" bottom="0.75" header="0.3" footer="0.3"/>
  <drawing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workbookViewId="0"/>
  </sheetViews>
  <sheetFormatPr defaultColWidth="17.28515625" defaultRowHeight="15" customHeight="1"/>
  <cols>
    <col min="1" max="1" width="25.7109375" customWidth="1"/>
    <col min="2" max="7" width="14.42578125" customWidth="1"/>
    <col min="8" max="8" width="10.7109375" customWidth="1"/>
    <col min="9" max="20" width="14.42578125" customWidth="1"/>
  </cols>
  <sheetData>
    <row r="1" spans="1:26" ht="27" customHeight="1">
      <c r="A1" s="495" t="s">
        <v>241</v>
      </c>
      <c r="B1" s="455"/>
      <c r="C1" s="455"/>
      <c r="D1" s="455"/>
      <c r="E1" s="455"/>
      <c r="F1" s="455"/>
      <c r="G1" s="456"/>
      <c r="H1" s="3"/>
      <c r="I1" s="496" t="s">
        <v>6</v>
      </c>
      <c r="J1" s="401"/>
      <c r="K1" s="401"/>
      <c r="L1" s="1"/>
      <c r="M1" s="1"/>
      <c r="N1" s="1"/>
      <c r="O1" s="1"/>
      <c r="P1" s="1"/>
      <c r="Q1" s="1"/>
      <c r="R1" s="1"/>
      <c r="S1" s="1"/>
      <c r="T1" s="1"/>
      <c r="U1" s="1"/>
      <c r="V1" s="1"/>
      <c r="W1" s="1"/>
      <c r="X1" s="1"/>
      <c r="Y1" s="1"/>
      <c r="Z1" s="1"/>
    </row>
    <row r="2" spans="1:26" ht="15.75" customHeight="1">
      <c r="A2" s="243"/>
      <c r="B2" s="492" t="s">
        <v>100</v>
      </c>
      <c r="C2" s="461"/>
      <c r="D2" s="494" t="s">
        <v>101</v>
      </c>
      <c r="E2" s="461"/>
      <c r="F2" s="493" t="s">
        <v>102</v>
      </c>
      <c r="G2" s="461"/>
      <c r="H2" s="3"/>
      <c r="I2" s="491" t="s">
        <v>242</v>
      </c>
      <c r="J2" s="401"/>
      <c r="K2" s="401"/>
      <c r="L2" s="1"/>
      <c r="M2" s="1"/>
      <c r="N2" s="1"/>
      <c r="O2" s="1"/>
      <c r="P2" s="1"/>
      <c r="Q2" s="1"/>
      <c r="R2" s="1"/>
      <c r="S2" s="1"/>
      <c r="T2" s="1"/>
      <c r="U2" s="1"/>
      <c r="V2" s="1"/>
      <c r="W2" s="1"/>
      <c r="X2" s="1"/>
      <c r="Y2" s="1"/>
      <c r="Z2" s="1"/>
    </row>
    <row r="3" spans="1:26" ht="15.75" customHeight="1">
      <c r="A3" s="269" t="s">
        <v>243</v>
      </c>
      <c r="B3" s="270">
        <v>0</v>
      </c>
      <c r="C3" s="269" t="s">
        <v>182</v>
      </c>
      <c r="D3" s="135">
        <v>0</v>
      </c>
      <c r="E3" s="269" t="s">
        <v>182</v>
      </c>
      <c r="F3" s="135">
        <v>0</v>
      </c>
      <c r="G3" s="269" t="s">
        <v>182</v>
      </c>
      <c r="H3" s="3"/>
      <c r="I3" s="401"/>
      <c r="J3" s="401"/>
      <c r="K3" s="401"/>
      <c r="L3" s="1"/>
      <c r="M3" s="1"/>
      <c r="N3" s="1"/>
      <c r="O3" s="1"/>
      <c r="P3" s="1"/>
      <c r="Q3" s="1"/>
      <c r="R3" s="1"/>
      <c r="S3" s="1"/>
      <c r="T3" s="1"/>
      <c r="U3" s="1"/>
      <c r="V3" s="1"/>
      <c r="W3" s="1"/>
      <c r="X3" s="1"/>
      <c r="Y3" s="1"/>
      <c r="Z3" s="1"/>
    </row>
    <row r="4" spans="1:26" ht="15.75" customHeight="1">
      <c r="A4" s="111" t="s">
        <v>244</v>
      </c>
      <c r="B4" s="270">
        <v>0</v>
      </c>
      <c r="C4" s="111" t="s">
        <v>182</v>
      </c>
      <c r="D4" s="135">
        <v>0</v>
      </c>
      <c r="E4" s="111" t="s">
        <v>182</v>
      </c>
      <c r="F4" s="135">
        <v>0</v>
      </c>
      <c r="G4" s="111" t="s">
        <v>182</v>
      </c>
      <c r="H4" s="3"/>
      <c r="I4" s="401"/>
      <c r="J4" s="401"/>
      <c r="K4" s="401"/>
      <c r="L4" s="1"/>
      <c r="M4" s="1"/>
      <c r="N4" s="1"/>
      <c r="O4" s="1"/>
      <c r="P4" s="1"/>
      <c r="Q4" s="1"/>
      <c r="R4" s="1"/>
      <c r="S4" s="1"/>
      <c r="T4" s="1"/>
      <c r="U4" s="1"/>
      <c r="V4" s="1"/>
      <c r="W4" s="1"/>
      <c r="X4" s="1"/>
      <c r="Y4" s="1"/>
      <c r="Z4" s="1"/>
    </row>
    <row r="5" spans="1:26" ht="15.75" customHeight="1">
      <c r="A5" s="111" t="s">
        <v>245</v>
      </c>
      <c r="B5" s="271"/>
      <c r="C5" s="111" t="s">
        <v>182</v>
      </c>
      <c r="D5" s="135"/>
      <c r="E5" s="111" t="s">
        <v>182</v>
      </c>
      <c r="F5" s="145">
        <v>0</v>
      </c>
      <c r="G5" s="111" t="s">
        <v>182</v>
      </c>
      <c r="H5" s="3"/>
      <c r="I5" s="401"/>
      <c r="J5" s="401"/>
      <c r="K5" s="401"/>
      <c r="L5" s="1"/>
      <c r="M5" s="1"/>
      <c r="N5" s="1"/>
      <c r="O5" s="1"/>
      <c r="P5" s="1"/>
      <c r="Q5" s="1"/>
      <c r="R5" s="1"/>
      <c r="S5" s="1"/>
      <c r="T5" s="1"/>
      <c r="U5" s="1"/>
      <c r="V5" s="1"/>
      <c r="W5" s="1"/>
      <c r="X5" s="1"/>
      <c r="Y5" s="1"/>
      <c r="Z5" s="1"/>
    </row>
    <row r="6" spans="1:26" ht="15.75" customHeight="1">
      <c r="A6" s="272" t="s">
        <v>200</v>
      </c>
      <c r="B6" s="273">
        <f>B3+B4+B5</f>
        <v>0</v>
      </c>
      <c r="C6" s="274" t="s">
        <v>182</v>
      </c>
      <c r="D6" s="273">
        <f>SUM(D3:D5)</f>
        <v>0</v>
      </c>
      <c r="E6" s="274" t="s">
        <v>182</v>
      </c>
      <c r="F6" s="273">
        <f>F3+F5+F4</f>
        <v>0</v>
      </c>
      <c r="G6" s="126" t="s">
        <v>182</v>
      </c>
      <c r="H6" s="3"/>
      <c r="I6" s="401"/>
      <c r="J6" s="401"/>
      <c r="K6" s="401"/>
      <c r="L6" s="1"/>
      <c r="M6" s="1"/>
      <c r="N6" s="1"/>
      <c r="O6" s="1"/>
      <c r="P6" s="1"/>
      <c r="Q6" s="1"/>
      <c r="R6" s="1"/>
      <c r="S6" s="1"/>
      <c r="T6" s="1"/>
      <c r="U6" s="1"/>
      <c r="V6" s="1"/>
      <c r="W6" s="1"/>
      <c r="X6" s="1"/>
      <c r="Y6" s="1"/>
      <c r="Z6" s="1"/>
    </row>
    <row r="7" spans="1:26" ht="15.75" customHeight="1">
      <c r="A7" s="275" t="s">
        <v>246</v>
      </c>
      <c r="B7" s="276">
        <f>('Grid Mix C02 Emissions'!B15*'Old General'!$I$19)*B6</f>
        <v>0</v>
      </c>
      <c r="C7" s="277" t="s">
        <v>187</v>
      </c>
      <c r="D7" s="278">
        <f>('Grid Mix C02 Emissions'!C15*'Old General'!$I$19)*D6</f>
        <v>0</v>
      </c>
      <c r="E7" s="277" t="s">
        <v>187</v>
      </c>
      <c r="F7" s="278">
        <f>('Grid Mix C02 Emissions'!D15*'Old General'!$I$19)*F6</f>
        <v>0</v>
      </c>
      <c r="G7" s="279" t="s">
        <v>187</v>
      </c>
      <c r="H7" s="3"/>
      <c r="I7" s="401"/>
      <c r="J7" s="401"/>
      <c r="K7" s="401"/>
      <c r="L7" s="1"/>
      <c r="M7" s="1"/>
      <c r="N7" s="1"/>
      <c r="O7" s="1"/>
      <c r="P7" s="1"/>
      <c r="Q7" s="1"/>
      <c r="R7" s="1"/>
      <c r="S7" s="1"/>
      <c r="T7" s="1"/>
      <c r="U7" s="1"/>
      <c r="V7" s="1"/>
      <c r="W7" s="1"/>
      <c r="X7" s="1"/>
      <c r="Y7" s="1"/>
      <c r="Z7" s="1"/>
    </row>
    <row r="8" spans="1:26" ht="15.75" customHeight="1">
      <c r="A8" s="3"/>
      <c r="B8" s="1"/>
      <c r="C8" s="1"/>
      <c r="D8" s="1"/>
      <c r="E8" s="1"/>
      <c r="F8" s="1"/>
      <c r="G8" s="1"/>
      <c r="H8" s="3"/>
      <c r="I8" s="439" t="s">
        <v>34</v>
      </c>
      <c r="J8" s="403"/>
      <c r="K8" s="403"/>
      <c r="L8" s="1"/>
      <c r="M8" s="1"/>
      <c r="N8" s="1"/>
      <c r="O8" s="1"/>
      <c r="P8" s="1"/>
      <c r="Q8" s="1"/>
      <c r="R8" s="1"/>
      <c r="S8" s="1"/>
      <c r="T8" s="1"/>
      <c r="U8" s="1"/>
      <c r="V8" s="1"/>
      <c r="W8" s="1"/>
      <c r="X8" s="1"/>
      <c r="Y8" s="1"/>
      <c r="Z8" s="1"/>
    </row>
    <row r="9" spans="1:26" ht="15.75" customHeight="1">
      <c r="A9" s="3"/>
      <c r="B9" s="1"/>
      <c r="C9" s="1"/>
      <c r="D9" s="1"/>
      <c r="E9" s="1"/>
      <c r="F9" s="1"/>
      <c r="G9" s="1"/>
      <c r="H9" s="3"/>
      <c r="I9" s="402" t="s">
        <v>36</v>
      </c>
      <c r="J9" s="403"/>
      <c r="K9" s="403"/>
      <c r="L9" s="1"/>
      <c r="M9" s="1"/>
      <c r="N9" s="1"/>
      <c r="O9" s="1"/>
      <c r="P9" s="1"/>
      <c r="Q9" s="1"/>
      <c r="R9" s="1"/>
      <c r="S9" s="1"/>
      <c r="T9" s="1"/>
      <c r="U9" s="1"/>
      <c r="V9" s="1"/>
      <c r="W9" s="1"/>
      <c r="X9" s="1"/>
      <c r="Y9" s="1"/>
      <c r="Z9" s="1"/>
    </row>
    <row r="10" spans="1:26" ht="15.75" customHeight="1">
      <c r="A10" s="3"/>
      <c r="B10" s="1"/>
      <c r="C10" s="1"/>
      <c r="D10" s="1"/>
      <c r="E10" s="1"/>
      <c r="F10" s="1"/>
      <c r="G10" s="1"/>
      <c r="H10" s="3"/>
      <c r="I10" s="1"/>
      <c r="J10" s="1"/>
      <c r="K10" s="1"/>
      <c r="L10" s="1"/>
      <c r="M10" s="1"/>
      <c r="N10" s="1"/>
      <c r="O10" s="1"/>
      <c r="P10" s="1"/>
      <c r="Q10" s="1"/>
      <c r="R10" s="1"/>
      <c r="S10" s="1"/>
      <c r="T10" s="1"/>
      <c r="U10" s="1"/>
      <c r="V10" s="1"/>
      <c r="W10" s="1"/>
      <c r="X10" s="1"/>
      <c r="Y10" s="1"/>
      <c r="Z10" s="1"/>
    </row>
    <row r="11" spans="1:26" ht="15.75" customHeight="1">
      <c r="A11" s="3"/>
      <c r="B11" s="45"/>
      <c r="C11" s="1"/>
      <c r="D11" s="1"/>
      <c r="E11" s="1"/>
      <c r="F11" s="1"/>
      <c r="G11" s="1"/>
      <c r="H11" s="3"/>
      <c r="I11" s="1"/>
      <c r="J11" s="1"/>
      <c r="K11" s="1"/>
      <c r="L11" s="1"/>
      <c r="M11" s="1"/>
      <c r="N11" s="1"/>
      <c r="O11" s="1"/>
      <c r="P11" s="1"/>
      <c r="Q11" s="1"/>
      <c r="R11" s="1"/>
      <c r="S11" s="1"/>
      <c r="T11" s="1"/>
      <c r="U11" s="1"/>
      <c r="V11" s="1"/>
      <c r="W11" s="1"/>
      <c r="X11" s="1"/>
      <c r="Y11" s="1"/>
      <c r="Z11" s="1"/>
    </row>
    <row r="12" spans="1:26" ht="15.75" customHeight="1">
      <c r="A12" s="45" t="s">
        <v>247</v>
      </c>
      <c r="B12" s="45"/>
      <c r="C12" s="1"/>
      <c r="D12" s="1"/>
      <c r="E12" s="1"/>
      <c r="F12" s="1"/>
      <c r="G12" s="1"/>
      <c r="H12" s="3"/>
      <c r="I12" s="1"/>
      <c r="J12" s="45"/>
      <c r="K12" s="1"/>
      <c r="L12" s="1"/>
      <c r="M12" s="1"/>
      <c r="N12" s="1"/>
      <c r="O12" s="1"/>
      <c r="P12" s="1"/>
      <c r="Q12" s="1"/>
      <c r="R12" s="1"/>
      <c r="S12" s="1"/>
      <c r="T12" s="1"/>
      <c r="U12" s="1"/>
      <c r="V12" s="1"/>
      <c r="W12" s="1"/>
      <c r="X12" s="1"/>
      <c r="Y12" s="1"/>
      <c r="Z12" s="1"/>
    </row>
    <row r="13" spans="1:26" ht="15.75" customHeight="1">
      <c r="A13" s="3"/>
      <c r="B13" s="45"/>
      <c r="C13" s="15"/>
      <c r="D13" s="15"/>
      <c r="E13" s="15"/>
      <c r="F13" s="15"/>
      <c r="G13" s="15"/>
      <c r="H13" s="15"/>
      <c r="I13" s="15"/>
      <c r="J13" s="400" t="s">
        <v>248</v>
      </c>
      <c r="K13" s="401"/>
      <c r="L13" s="1"/>
      <c r="M13" s="1"/>
      <c r="N13" s="1"/>
      <c r="O13" s="1"/>
      <c r="P13" s="1"/>
      <c r="Q13" s="1"/>
      <c r="R13" s="1"/>
      <c r="S13" s="1"/>
      <c r="T13" s="1"/>
      <c r="U13" s="1"/>
      <c r="V13" s="1"/>
      <c r="W13" s="1"/>
      <c r="X13" s="1"/>
      <c r="Y13" s="1"/>
      <c r="Z13" s="1"/>
    </row>
    <row r="14" spans="1:26" ht="15.75" customHeight="1">
      <c r="A14" s="45"/>
      <c r="B14" s="45"/>
      <c r="C14" s="15"/>
      <c r="D14" s="15"/>
      <c r="E14" s="15"/>
      <c r="F14" s="15"/>
      <c r="G14" s="15"/>
      <c r="H14" s="15"/>
      <c r="I14" s="15"/>
      <c r="J14" s="401"/>
      <c r="K14" s="401"/>
      <c r="L14" s="1"/>
      <c r="M14" s="1"/>
      <c r="N14" s="1"/>
      <c r="O14" s="1"/>
      <c r="P14" s="1"/>
      <c r="Q14" s="1"/>
      <c r="R14" s="1"/>
      <c r="S14" s="1"/>
      <c r="T14" s="1"/>
      <c r="U14" s="1"/>
      <c r="V14" s="1"/>
      <c r="W14" s="1"/>
      <c r="X14" s="1"/>
      <c r="Y14" s="1"/>
      <c r="Z14" s="1"/>
    </row>
    <row r="15" spans="1:26" ht="15.75" customHeight="1">
      <c r="A15" s="280" t="s">
        <v>249</v>
      </c>
      <c r="B15" s="281"/>
      <c r="C15" s="282"/>
      <c r="D15" s="282"/>
      <c r="E15" s="282"/>
      <c r="F15" s="282"/>
      <c r="G15" s="15"/>
      <c r="H15" s="15"/>
      <c r="I15" s="15"/>
      <c r="J15" s="401"/>
      <c r="K15" s="401"/>
      <c r="L15" s="1"/>
      <c r="M15" s="1"/>
      <c r="N15" s="1"/>
      <c r="O15" s="1"/>
      <c r="P15" s="1"/>
      <c r="Q15" s="1"/>
      <c r="R15" s="1"/>
      <c r="S15" s="1"/>
      <c r="T15" s="1"/>
      <c r="U15" s="1"/>
      <c r="V15" s="1"/>
      <c r="W15" s="1"/>
      <c r="X15" s="1"/>
      <c r="Y15" s="1"/>
      <c r="Z15" s="1"/>
    </row>
    <row r="16" spans="1:26" ht="15.75" customHeight="1">
      <c r="A16" s="243"/>
      <c r="B16" s="492" t="s">
        <v>100</v>
      </c>
      <c r="C16" s="461"/>
      <c r="D16" s="494" t="s">
        <v>101</v>
      </c>
      <c r="E16" s="461"/>
      <c r="F16" s="493" t="s">
        <v>102</v>
      </c>
      <c r="G16" s="461"/>
      <c r="H16" s="3"/>
      <c r="I16" s="1"/>
      <c r="J16" s="1"/>
      <c r="K16" s="1"/>
      <c r="L16" s="1"/>
      <c r="M16" s="1"/>
      <c r="N16" s="1"/>
      <c r="O16" s="1"/>
      <c r="P16" s="1"/>
      <c r="Q16" s="1"/>
      <c r="R16" s="1"/>
      <c r="S16" s="1"/>
      <c r="T16" s="1"/>
      <c r="U16" s="1"/>
      <c r="V16" s="1"/>
      <c r="W16" s="1"/>
      <c r="X16" s="1"/>
      <c r="Y16" s="1"/>
      <c r="Z16" s="1"/>
    </row>
    <row r="17" spans="1:26" ht="15.75" customHeight="1">
      <c r="A17" s="269" t="s">
        <v>243</v>
      </c>
      <c r="B17" s="270">
        <v>595</v>
      </c>
      <c r="C17" s="269" t="s">
        <v>182</v>
      </c>
      <c r="D17" s="135">
        <f>0.55*1000</f>
        <v>550</v>
      </c>
      <c r="E17" s="269" t="s">
        <v>182</v>
      </c>
      <c r="F17" s="135">
        <v>493</v>
      </c>
      <c r="G17" s="269" t="s">
        <v>182</v>
      </c>
      <c r="H17" s="3"/>
      <c r="I17" s="283" t="s">
        <v>250</v>
      </c>
      <c r="J17" s="198"/>
      <c r="K17" s="198"/>
      <c r="L17" s="198"/>
      <c r="M17" s="198"/>
      <c r="N17" s="198"/>
      <c r="O17" s="1"/>
      <c r="P17" s="1"/>
      <c r="Q17" s="1"/>
      <c r="R17" s="1"/>
      <c r="S17" s="1"/>
      <c r="T17" s="1"/>
      <c r="U17" s="1"/>
      <c r="V17" s="1"/>
      <c r="W17" s="1"/>
      <c r="X17" s="1"/>
      <c r="Y17" s="1"/>
      <c r="Z17" s="1"/>
    </row>
    <row r="18" spans="1:26" ht="15.75" customHeight="1">
      <c r="A18" s="111" t="s">
        <v>244</v>
      </c>
      <c r="B18" s="270">
        <v>1739</v>
      </c>
      <c r="C18" s="111" t="s">
        <v>182</v>
      </c>
      <c r="D18" s="135">
        <v>0</v>
      </c>
      <c r="E18" s="111" t="s">
        <v>182</v>
      </c>
      <c r="F18" s="135">
        <v>0</v>
      </c>
      <c r="G18" s="111" t="s">
        <v>182</v>
      </c>
      <c r="H18" s="3"/>
      <c r="I18" s="489"/>
      <c r="J18" s="401"/>
      <c r="K18" s="401"/>
      <c r="L18" s="401"/>
      <c r="M18" s="401"/>
      <c r="N18" s="401"/>
      <c r="O18" s="401"/>
      <c r="P18" s="401"/>
      <c r="Q18" s="401"/>
      <c r="R18" s="1"/>
      <c r="S18" s="1"/>
      <c r="T18" s="1"/>
      <c r="U18" s="1"/>
      <c r="V18" s="1"/>
      <c r="W18" s="1"/>
      <c r="X18" s="1"/>
      <c r="Y18" s="1"/>
      <c r="Z18" s="1"/>
    </row>
    <row r="19" spans="1:26" ht="15.75" customHeight="1">
      <c r="A19" s="111" t="s">
        <v>245</v>
      </c>
      <c r="B19" s="271"/>
      <c r="C19" s="111" t="s">
        <v>182</v>
      </c>
      <c r="D19" s="135"/>
      <c r="E19" s="111" t="s">
        <v>182</v>
      </c>
      <c r="F19" s="145">
        <v>197.37</v>
      </c>
      <c r="G19" s="111" t="s">
        <v>182</v>
      </c>
      <c r="H19" s="3"/>
      <c r="I19" s="198" t="s">
        <v>251</v>
      </c>
      <c r="J19" s="198"/>
      <c r="K19" s="198"/>
      <c r="L19" s="198"/>
      <c r="M19" s="198"/>
      <c r="N19" s="198"/>
      <c r="O19" s="1"/>
      <c r="P19" s="1"/>
      <c r="Q19" s="1"/>
      <c r="R19" s="1"/>
      <c r="S19" s="1"/>
      <c r="T19" s="1"/>
      <c r="U19" s="1"/>
      <c r="V19" s="1"/>
      <c r="W19" s="1"/>
      <c r="X19" s="1"/>
      <c r="Y19" s="1"/>
      <c r="Z19" s="1"/>
    </row>
    <row r="20" spans="1:26" ht="15.75" customHeight="1">
      <c r="A20" s="272" t="s">
        <v>200</v>
      </c>
      <c r="B20" s="273">
        <f>B17+B18+B19</f>
        <v>2334</v>
      </c>
      <c r="C20" s="274" t="s">
        <v>182</v>
      </c>
      <c r="D20" s="273">
        <f>SUM(D17:D19)</f>
        <v>550</v>
      </c>
      <c r="E20" s="274" t="s">
        <v>182</v>
      </c>
      <c r="F20" s="273">
        <f>F17+F19+F18</f>
        <v>690.37</v>
      </c>
      <c r="G20" s="126" t="s">
        <v>182</v>
      </c>
      <c r="H20" s="3"/>
      <c r="I20" s="198" t="s">
        <v>252</v>
      </c>
      <c r="J20" s="198"/>
      <c r="K20" s="198"/>
      <c r="L20" s="198"/>
      <c r="M20" s="198"/>
      <c r="N20" s="198"/>
      <c r="O20" s="1"/>
      <c r="P20" s="1"/>
      <c r="Q20" s="1"/>
      <c r="R20" s="1"/>
      <c r="S20" s="1"/>
      <c r="T20" s="1"/>
      <c r="U20" s="1"/>
      <c r="V20" s="1"/>
      <c r="W20" s="1"/>
      <c r="X20" s="1"/>
      <c r="Y20" s="1"/>
      <c r="Z20" s="1"/>
    </row>
    <row r="21" spans="1:26" ht="15.75" customHeight="1">
      <c r="A21" s="275" t="s">
        <v>246</v>
      </c>
      <c r="B21" s="276">
        <f>('Grid Mix C02 Emissions'!B29*'Old General'!$I$19)*B20</f>
        <v>0</v>
      </c>
      <c r="C21" s="277" t="s">
        <v>187</v>
      </c>
      <c r="D21" s="278">
        <f>('Grid Mix C02 Emissions'!C29*'Old General'!$I$19)*D20</f>
        <v>0</v>
      </c>
      <c r="E21" s="277" t="s">
        <v>187</v>
      </c>
      <c r="F21" s="278">
        <f>('Grid Mix C02 Emissions'!D29*'Old General'!$I$19)*F20</f>
        <v>0</v>
      </c>
      <c r="G21" s="279" t="s">
        <v>187</v>
      </c>
      <c r="H21" s="3"/>
      <c r="I21" s="490"/>
      <c r="J21" s="401"/>
      <c r="K21" s="401"/>
      <c r="L21" s="401"/>
      <c r="M21" s="401"/>
      <c r="N21" s="198"/>
      <c r="O21" s="1"/>
      <c r="P21" s="1"/>
      <c r="Q21" s="1"/>
      <c r="R21" s="1"/>
      <c r="S21" s="1"/>
      <c r="T21" s="1"/>
      <c r="U21" s="1"/>
      <c r="V21" s="1"/>
      <c r="W21" s="1"/>
      <c r="X21" s="1"/>
      <c r="Y21" s="1"/>
      <c r="Z21" s="1"/>
    </row>
    <row r="22" spans="1:26" ht="15.75" customHeight="1">
      <c r="A22" s="3"/>
      <c r="B22" s="1"/>
      <c r="C22" s="1"/>
      <c r="D22" s="1"/>
      <c r="E22" s="1"/>
      <c r="F22" s="1"/>
      <c r="G22" s="1"/>
      <c r="H22" s="3"/>
      <c r="I22" s="401"/>
      <c r="J22" s="401"/>
      <c r="K22" s="401"/>
      <c r="L22" s="401"/>
      <c r="M22" s="401"/>
      <c r="N22" s="198"/>
      <c r="O22" s="1"/>
      <c r="P22" s="1"/>
      <c r="Q22" s="1"/>
      <c r="R22" s="1"/>
      <c r="S22" s="1"/>
      <c r="T22" s="1"/>
      <c r="U22" s="1"/>
      <c r="V22" s="1"/>
      <c r="W22" s="1"/>
      <c r="X22" s="1"/>
      <c r="Y22" s="1"/>
      <c r="Z22" s="1"/>
    </row>
    <row r="23" spans="1:26" ht="15.75" customHeight="1">
      <c r="A23" s="3"/>
      <c r="B23" s="1"/>
      <c r="C23" s="1"/>
      <c r="D23" s="1"/>
      <c r="E23" s="1"/>
      <c r="F23" s="1"/>
      <c r="G23" s="1"/>
      <c r="H23" s="3"/>
      <c r="I23" s="401"/>
      <c r="J23" s="401"/>
      <c r="K23" s="401"/>
      <c r="L23" s="401"/>
      <c r="M23" s="401"/>
      <c r="N23" s="198"/>
      <c r="O23" s="1"/>
      <c r="P23" s="1"/>
      <c r="Q23" s="1"/>
      <c r="R23" s="1"/>
      <c r="S23" s="1"/>
      <c r="T23" s="1"/>
      <c r="U23" s="1"/>
      <c r="V23" s="1"/>
      <c r="W23" s="1"/>
      <c r="X23" s="1"/>
      <c r="Y23" s="1"/>
      <c r="Z23" s="1"/>
    </row>
    <row r="24" spans="1:26" ht="15.75" customHeight="1">
      <c r="A24" s="3"/>
      <c r="B24" s="1"/>
      <c r="C24" s="1"/>
      <c r="D24" s="1"/>
      <c r="E24" s="1"/>
      <c r="F24" s="1"/>
      <c r="G24" s="1"/>
      <c r="H24" s="3"/>
      <c r="I24" s="198"/>
      <c r="J24" s="198"/>
      <c r="K24" s="198"/>
      <c r="L24" s="198"/>
      <c r="M24" s="198"/>
      <c r="N24" s="198"/>
      <c r="O24" s="1"/>
      <c r="P24" s="1"/>
      <c r="Q24" s="1"/>
      <c r="R24" s="1"/>
      <c r="S24" s="1"/>
      <c r="T24" s="1"/>
      <c r="U24" s="1"/>
      <c r="V24" s="1"/>
      <c r="W24" s="1"/>
      <c r="X24" s="1"/>
      <c r="Y24" s="1"/>
      <c r="Z24" s="1"/>
    </row>
    <row r="25" spans="1:26" ht="15.75" customHeight="1">
      <c r="A25" s="3"/>
      <c r="B25" s="1"/>
      <c r="C25" s="1"/>
      <c r="D25" s="1"/>
      <c r="E25" s="1"/>
      <c r="F25" s="1"/>
      <c r="G25" s="1"/>
      <c r="H25" s="3"/>
      <c r="I25" s="1"/>
      <c r="J25" s="1"/>
      <c r="K25" s="1"/>
      <c r="L25" s="1"/>
      <c r="M25" s="1"/>
      <c r="N25" s="1"/>
      <c r="O25" s="1"/>
      <c r="P25" s="1"/>
      <c r="Q25" s="1"/>
      <c r="R25" s="1"/>
      <c r="S25" s="1"/>
      <c r="T25" s="1"/>
      <c r="U25" s="1"/>
      <c r="V25" s="1"/>
      <c r="W25" s="1"/>
      <c r="X25" s="1"/>
      <c r="Y25" s="1"/>
      <c r="Z25" s="1"/>
    </row>
    <row r="26" spans="1:26" ht="15.75" customHeight="1">
      <c r="A26" s="3"/>
      <c r="B26" s="1"/>
      <c r="C26" s="1"/>
      <c r="D26" s="1"/>
      <c r="E26" s="1"/>
      <c r="F26" s="1"/>
      <c r="G26" s="1"/>
      <c r="H26" s="3"/>
      <c r="I26" s="1"/>
      <c r="J26" s="284"/>
      <c r="K26" s="1"/>
      <c r="L26" s="1"/>
      <c r="M26" s="1"/>
      <c r="N26" s="1"/>
      <c r="O26" s="1"/>
      <c r="P26" s="1"/>
      <c r="Q26" s="1"/>
      <c r="R26" s="1"/>
      <c r="S26" s="1"/>
      <c r="T26" s="1"/>
      <c r="U26" s="1"/>
      <c r="V26" s="1"/>
      <c r="W26" s="1"/>
      <c r="X26" s="1"/>
      <c r="Y26" s="1"/>
      <c r="Z26" s="1"/>
    </row>
    <row r="27" spans="1:26" ht="15.75" customHeight="1">
      <c r="A27" s="3"/>
      <c r="B27" s="1"/>
      <c r="C27" s="1"/>
      <c r="D27" s="1"/>
      <c r="E27" s="1"/>
      <c r="F27" s="1"/>
      <c r="G27" s="1"/>
      <c r="H27" s="3"/>
      <c r="I27" s="1"/>
      <c r="J27" s="1"/>
      <c r="K27" s="1"/>
      <c r="L27" s="1"/>
      <c r="M27" s="1"/>
      <c r="N27" s="1"/>
      <c r="O27" s="1"/>
      <c r="P27" s="1"/>
      <c r="Q27" s="1"/>
      <c r="R27" s="1"/>
      <c r="S27" s="1"/>
      <c r="T27" s="1"/>
      <c r="U27" s="1"/>
      <c r="V27" s="1"/>
      <c r="W27" s="1"/>
      <c r="X27" s="1"/>
      <c r="Y27" s="1"/>
      <c r="Z27" s="1"/>
    </row>
    <row r="28" spans="1:26" ht="12.7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4">
    <mergeCell ref="A1:G1"/>
    <mergeCell ref="F2:G2"/>
    <mergeCell ref="B2:C2"/>
    <mergeCell ref="D2:E2"/>
    <mergeCell ref="I9:K9"/>
    <mergeCell ref="I1:K1"/>
    <mergeCell ref="I18:Q18"/>
    <mergeCell ref="I21:M23"/>
    <mergeCell ref="I2:K7"/>
    <mergeCell ref="I8:K8"/>
    <mergeCell ref="B16:C16"/>
    <mergeCell ref="F16:G16"/>
    <mergeCell ref="D16:E16"/>
    <mergeCell ref="J13:K15"/>
  </mergeCell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Cover Page</vt:lpstr>
      <vt:lpstr>User Interface</vt:lpstr>
      <vt:lpstr>Graphs</vt:lpstr>
      <vt:lpstr>Material</vt:lpstr>
      <vt:lpstr>Transportation</vt:lpstr>
      <vt:lpstr>Disposal</vt:lpstr>
      <vt:lpstr>Grid Mix C02 Emissions</vt:lpstr>
      <vt:lpstr>Grid Mix Data</vt:lpstr>
      <vt:lpstr>Production</vt:lpstr>
      <vt:lpstr>Transport_Raw</vt:lpstr>
      <vt:lpstr>Old General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Nicholas Svoma</dc:creator>
  <cp:lastModifiedBy>lrg3</cp:lastModifiedBy>
  <dcterms:created xsi:type="dcterms:W3CDTF">2016-12-08T17:18:45Z</dcterms:created>
  <dcterms:modified xsi:type="dcterms:W3CDTF">2016-12-11T05:51:00Z</dcterms:modified>
</cp:coreProperties>
</file>