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2"/>
  </bookViews>
  <sheets>
    <sheet name="Data" sheetId="1" r:id="rId1"/>
    <sheet name="Disposal Distance" sheetId="2" r:id="rId2"/>
    <sheet name="CO2 levels with each filter" sheetId="3" r:id="rId3"/>
  </sheets>
  <definedNames/>
  <calcPr fullCalcOnLoad="1"/>
</workbook>
</file>

<file path=xl/sharedStrings.xml><?xml version="1.0" encoding="utf-8"?>
<sst xmlns="http://schemas.openxmlformats.org/spreadsheetml/2006/main" count="266" uniqueCount="125">
  <si>
    <t>Disposal of Product:</t>
  </si>
  <si>
    <t>Filter Recyclable</t>
  </si>
  <si>
    <t>No</t>
  </si>
  <si>
    <t>Yes, as of 01/01/2009</t>
  </si>
  <si>
    <t>Housing Recyclable</t>
  </si>
  <si>
    <t>Distance to Landfill</t>
  </si>
  <si>
    <t>miles</t>
  </si>
  <si>
    <t>Estimated Recycled</t>
  </si>
  <si>
    <t>percent</t>
  </si>
  <si>
    <t>percent*******</t>
  </si>
  <si>
    <t>Distance to recycle</t>
  </si>
  <si>
    <t>Total Distance for Disposal</t>
  </si>
  <si>
    <t>Population of Arcata</t>
  </si>
  <si>
    <t>people</t>
  </si>
  <si>
    <t>Total People Who Will Recycle</t>
  </si>
  <si>
    <t>Recycle</t>
  </si>
  <si>
    <t>Distance</t>
  </si>
  <si>
    <t>How often Needed</t>
  </si>
  <si>
    <t>gallons/year</t>
  </si>
  <si>
    <t>gallons/filter</t>
  </si>
  <si>
    <t>Miles per Year to recycle</t>
  </si>
  <si>
    <t>Landfill</t>
  </si>
  <si>
    <t>Miles per Year to Landfill</t>
  </si>
  <si>
    <t>year</t>
  </si>
  <si>
    <t>miles/filter</t>
  </si>
  <si>
    <t>Total Carbon Dioxide Disposal, by truck</t>
  </si>
  <si>
    <t>Kg CO2</t>
  </si>
  <si>
    <t>Total Carbon Dioxide Recycle, by plane</t>
  </si>
  <si>
    <t>Total CO2 for disposal</t>
  </si>
  <si>
    <t>KG CO2</t>
  </si>
  <si>
    <t>Total Elemental Carbon Released for Disposal</t>
  </si>
  <si>
    <t>Kg C</t>
  </si>
  <si>
    <t>Total CO2 for product:</t>
  </si>
  <si>
    <t>Total C for product:</t>
  </si>
  <si>
    <t>KG C</t>
  </si>
  <si>
    <t>Recycling</t>
  </si>
  <si>
    <t>Multi-Pure</t>
  </si>
  <si>
    <t>Brita</t>
  </si>
  <si>
    <t>Amount Recycled</t>
  </si>
  <si>
    <t>Amount Landfilled</t>
  </si>
  <si>
    <t>Multi-Pure Aqua Dome</t>
  </si>
  <si>
    <t>Gallons/filter</t>
  </si>
  <si>
    <t>* This chart is a summary of the ones above.  To manipulate the graph edit the numbers that are the same color as the graph</t>
  </si>
  <si>
    <t>Efficiency:</t>
  </si>
  <si>
    <t>Estimate Fuel Efficiency from Air Transportation</t>
  </si>
  <si>
    <t>miles/gallon******</t>
  </si>
  <si>
    <t>Estimate Fuel Efficiency from Ground Transportation</t>
  </si>
  <si>
    <t>miles/gallon*****</t>
  </si>
  <si>
    <t>Estimate Fuel Efficiency from Ocean Transport</t>
  </si>
  <si>
    <t>N/A</t>
  </si>
  <si>
    <t>miles/gallon*******</t>
  </si>
  <si>
    <t>Distance traveled:</t>
  </si>
  <si>
    <t>Distance Ocean Transport</t>
  </si>
  <si>
    <t>Distance Air Transport</t>
  </si>
  <si>
    <t>miles****</t>
  </si>
  <si>
    <t>Distance Ground Transport</t>
  </si>
  <si>
    <t>Total Distance Traveled</t>
  </si>
  <si>
    <t>Fuels:</t>
  </si>
  <si>
    <t>Molecular Weight of Diesel Fuel********†</t>
  </si>
  <si>
    <t>g (diesel)</t>
  </si>
  <si>
    <t>Associated CO2</t>
  </si>
  <si>
    <t>g (CO2)</t>
  </si>
  <si>
    <t>Density of diesel</t>
  </si>
  <si>
    <t>Kg/m^3 ‡</t>
  </si>
  <si>
    <t>Molecular Weight of Jet Fuel*********††</t>
  </si>
  <si>
    <t>g (jet)</t>
  </si>
  <si>
    <t>Density of jet fuel</t>
  </si>
  <si>
    <t>Kg/m^3 ‡ ‡</t>
  </si>
  <si>
    <t>Molecular weight of fuel oil**********††</t>
  </si>
  <si>
    <t>g (oil)</t>
  </si>
  <si>
    <t>Density of fuel oil</t>
  </si>
  <si>
    <t>Kg/m^3 ‡ ‡‡</t>
  </si>
  <si>
    <t>CO2 release (transport):</t>
  </si>
  <si>
    <t>Carbon Dioxide Released from Air Transport</t>
  </si>
  <si>
    <t>Carbon Dioxide Released from Ocean Transport</t>
  </si>
  <si>
    <t>Carbon Dioxide Released from Ground</t>
  </si>
  <si>
    <t>Total Carbon Dioxide Released</t>
  </si>
  <si>
    <t>Elemental Carbon Released</t>
  </si>
  <si>
    <t>m^3/gal</t>
  </si>
  <si>
    <t>Kg (C) / Kg (CO2)</t>
  </si>
  <si>
    <t>CO2 to Recycle</t>
  </si>
  <si>
    <t>CO2 to Landfill</t>
  </si>
  <si>
    <t>Multi-pure</t>
  </si>
  <si>
    <t>Filter Systems</t>
  </si>
  <si>
    <t>Calculations</t>
  </si>
  <si>
    <t>Multi-Pure Landfill</t>
  </si>
  <si>
    <t>Brita Landfill</t>
  </si>
  <si>
    <t>Brita Recycling</t>
  </si>
  <si>
    <t>Multi-Pure Recycling</t>
  </si>
  <si>
    <t>Jet fuel CO2</t>
  </si>
  <si>
    <t>g CO2 / g Fuel</t>
  </si>
  <si>
    <t>Jets</t>
  </si>
  <si>
    <t>Trucks</t>
  </si>
  <si>
    <t xml:space="preserve">Estimate gas mileage </t>
  </si>
  <si>
    <t>Ground Distance to recycle</t>
  </si>
  <si>
    <t>Air Distance to recycle</t>
  </si>
  <si>
    <t>Fly if more than</t>
  </si>
  <si>
    <t>Ground when flying</t>
  </si>
  <si>
    <t>C02</t>
  </si>
  <si>
    <t>kg CO2</t>
  </si>
  <si>
    <t>Truck CO2</t>
  </si>
  <si>
    <t>g CO2/ g Fuel</t>
  </si>
  <si>
    <t>CO2</t>
  </si>
  <si>
    <t>Boats</t>
  </si>
  <si>
    <t>Density of Fuel</t>
  </si>
  <si>
    <t>Estimate gas mileage</t>
  </si>
  <si>
    <t>Boat CO2</t>
  </si>
  <si>
    <t>Multi-Pure Transportation</t>
  </si>
  <si>
    <t>Brita Transportation</t>
  </si>
  <si>
    <t>Ground Distance to transport</t>
  </si>
  <si>
    <t>Air Distance to transport</t>
  </si>
  <si>
    <t>Ocean Transport</t>
  </si>
  <si>
    <t>Distance to Transport</t>
  </si>
  <si>
    <t>CO2 to Transport</t>
  </si>
  <si>
    <t>kg (CO2)</t>
  </si>
  <si>
    <t>CO2 based on percent Recycled</t>
  </si>
  <si>
    <t>CO2 based on percent Landfilled</t>
  </si>
  <si>
    <t>CO2 based on percent Recyceld</t>
  </si>
  <si>
    <t>What is your distance from your county/city landfill?</t>
  </si>
  <si>
    <t>What percent will you recycle the Muli-Pure filters?</t>
  </si>
  <si>
    <t>What percentage will you recycle the Brita filters?</t>
  </si>
  <si>
    <t>Your distance from Massachusetts (Brita Recycling Plant)</t>
  </si>
  <si>
    <r>
      <t xml:space="preserve">Your distance from Multi-Pure Recycling? </t>
    </r>
    <r>
      <rPr>
        <sz val="8"/>
        <color indexed="8"/>
        <rFont val="Calibri"/>
        <family val="2"/>
      </rPr>
      <t xml:space="preserve">*currently there is no recycling </t>
    </r>
  </si>
  <si>
    <r>
      <t xml:space="preserve">What is your distance from Oakland </t>
    </r>
    <r>
      <rPr>
        <sz val="8"/>
        <color indexed="8"/>
        <rFont val="Calibri"/>
        <family val="2"/>
      </rPr>
      <t>*Brita is shipped here from China, which has been calculated in automatically</t>
    </r>
  </si>
  <si>
    <t>What is your distance from Vegas (Multi-Pure Production)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</si>
</sst>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0" tint="-0.24997000396251678"/>
      <name val="Calibri"/>
      <family val="2"/>
    </font>
    <font>
      <sz val="10"/>
      <color theme="1"/>
      <name val="Calibri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  <font>
      <b/>
      <sz val="1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0" fillId="33" borderId="9" applyBorder="0" applyAlignment="0">
      <protection/>
    </xf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0" borderId="0" applyNumberFormat="0" applyFill="0" applyBorder="0" applyAlignment="0" applyProtection="0"/>
  </cellStyleXfs>
  <cellXfs count="91">
    <xf numFmtId="0" fontId="0" fillId="0" borderId="0" xfId="0" applyFont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0" fontId="0" fillId="19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3" xfId="0" applyFill="1" applyBorder="1" applyAlignment="1">
      <alignment/>
    </xf>
    <xf numFmtId="9" fontId="0" fillId="33" borderId="0" xfId="0" applyNumberFormat="1" applyFill="1" applyAlignment="1">
      <alignment/>
    </xf>
    <xf numFmtId="0" fontId="0" fillId="33" borderId="14" xfId="0" applyFill="1" applyBorder="1" applyAlignment="1">
      <alignment/>
    </xf>
    <xf numFmtId="0" fontId="0" fillId="33" borderId="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5" borderId="16" xfId="23" applyFill="1" applyBorder="1" applyAlignment="1">
      <alignment/>
    </xf>
    <xf numFmtId="0" fontId="0" fillId="35" borderId="17" xfId="23" applyFill="1" applyBorder="1" applyAlignment="1">
      <alignment/>
    </xf>
    <xf numFmtId="0" fontId="0" fillId="35" borderId="18" xfId="17" applyFill="1" applyBorder="1" applyAlignment="1">
      <alignment/>
    </xf>
    <xf numFmtId="0" fontId="0" fillId="35" borderId="16" xfId="17" applyFill="1" applyBorder="1" applyAlignment="1">
      <alignment/>
    </xf>
    <xf numFmtId="0" fontId="0" fillId="35" borderId="11" xfId="23" applyFill="1" applyBorder="1" applyAlignment="1">
      <alignment/>
    </xf>
    <xf numFmtId="0" fontId="0" fillId="35" borderId="9" xfId="23" applyFill="1" applyBorder="1" applyAlignment="1">
      <alignment/>
    </xf>
    <xf numFmtId="0" fontId="0" fillId="35" borderId="12" xfId="17" applyFill="1" applyBorder="1" applyAlignment="1">
      <alignment/>
    </xf>
    <xf numFmtId="0" fontId="0" fillId="35" borderId="11" xfId="17" applyFill="1" applyBorder="1" applyAlignment="1">
      <alignment/>
    </xf>
    <xf numFmtId="9" fontId="0" fillId="35" borderId="11" xfId="23" applyNumberFormat="1" applyFill="1" applyBorder="1" applyAlignment="1">
      <alignment/>
    </xf>
    <xf numFmtId="9" fontId="0" fillId="35" borderId="11" xfId="17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9" xfId="0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5" borderId="11" xfId="0" applyFill="1" applyBorder="1" applyAlignment="1">
      <alignment/>
    </xf>
    <xf numFmtId="0" fontId="0" fillId="37" borderId="11" xfId="0" applyFill="1" applyBorder="1" applyAlignment="1">
      <alignment/>
    </xf>
    <xf numFmtId="0" fontId="41" fillId="0" borderId="11" xfId="0" applyFont="1" applyBorder="1" applyAlignment="1">
      <alignment horizontal="center"/>
    </xf>
    <xf numFmtId="0" fontId="0" fillId="34" borderId="11" xfId="23" applyFill="1" applyBorder="1" applyAlignment="1">
      <alignment/>
    </xf>
    <xf numFmtId="0" fontId="0" fillId="38" borderId="11" xfId="0" applyFill="1" applyBorder="1" applyAlignment="1">
      <alignment/>
    </xf>
    <xf numFmtId="0" fontId="0" fillId="8" borderId="11" xfId="17" applyFill="1" applyBorder="1" applyAlignment="1">
      <alignment/>
    </xf>
    <xf numFmtId="1" fontId="0" fillId="0" borderId="0" xfId="0" applyNumberFormat="1" applyAlignment="1">
      <alignment/>
    </xf>
    <xf numFmtId="1" fontId="0" fillId="0" borderId="11" xfId="0" applyNumberFormat="1" applyBorder="1" applyAlignment="1">
      <alignment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39" borderId="11" xfId="0" applyFill="1" applyBorder="1" applyAlignment="1">
      <alignment wrapText="1"/>
    </xf>
    <xf numFmtId="0" fontId="0" fillId="39" borderId="11" xfId="0" applyFill="1" applyBorder="1" applyAlignment="1">
      <alignment/>
    </xf>
    <xf numFmtId="0" fontId="0" fillId="39" borderId="23" xfId="0" applyFill="1" applyBorder="1" applyAlignment="1">
      <alignment wrapText="1"/>
    </xf>
    <xf numFmtId="0" fontId="0" fillId="39" borderId="23" xfId="0" applyFill="1" applyBorder="1" applyAlignment="1">
      <alignment/>
    </xf>
    <xf numFmtId="1" fontId="0" fillId="39" borderId="11" xfId="0" applyNumberFormat="1" applyFill="1" applyBorder="1" applyAlignment="1">
      <alignment/>
    </xf>
    <xf numFmtId="2" fontId="0" fillId="39" borderId="11" xfId="0" applyNumberFormat="1" applyFill="1" applyBorder="1" applyAlignment="1">
      <alignment/>
    </xf>
    <xf numFmtId="0" fontId="43" fillId="0" borderId="0" xfId="0" applyFont="1" applyAlignment="1">
      <alignment/>
    </xf>
    <xf numFmtId="164" fontId="43" fillId="0" borderId="0" xfId="42" applyNumberFormat="1" applyFont="1" applyAlignment="1">
      <alignment/>
    </xf>
    <xf numFmtId="165" fontId="0" fillId="39" borderId="11" xfId="0" applyNumberFormat="1" applyFill="1" applyBorder="1" applyAlignment="1">
      <alignment/>
    </xf>
    <xf numFmtId="3" fontId="0" fillId="39" borderId="11" xfId="0" applyNumberFormat="1" applyFill="1" applyBorder="1" applyAlignment="1">
      <alignment/>
    </xf>
    <xf numFmtId="165" fontId="0" fillId="39" borderId="23" xfId="0" applyNumberFormat="1" applyFill="1" applyBorder="1" applyAlignment="1">
      <alignment/>
    </xf>
    <xf numFmtId="0" fontId="0" fillId="36" borderId="11" xfId="0" applyFill="1" applyBorder="1" applyAlignment="1">
      <alignment wrapText="1"/>
    </xf>
    <xf numFmtId="0" fontId="0" fillId="36" borderId="11" xfId="0" applyFill="1" applyBorder="1" applyAlignment="1">
      <alignment/>
    </xf>
    <xf numFmtId="0" fontId="0" fillId="36" borderId="0" xfId="0" applyFill="1" applyBorder="1" applyAlignment="1">
      <alignment wrapText="1"/>
    </xf>
    <xf numFmtId="0" fontId="0" fillId="14" borderId="11" xfId="0" applyFill="1" applyBorder="1" applyAlignment="1">
      <alignment/>
    </xf>
    <xf numFmtId="1" fontId="0" fillId="14" borderId="11" xfId="0" applyNumberFormat="1" applyFill="1" applyBorder="1" applyAlignment="1">
      <alignment/>
    </xf>
    <xf numFmtId="0" fontId="0" fillId="40" borderId="11" xfId="0" applyFill="1" applyBorder="1" applyAlignment="1">
      <alignment horizontal="center"/>
    </xf>
    <xf numFmtId="0" fontId="41" fillId="40" borderId="11" xfId="0" applyFont="1" applyFill="1" applyBorder="1" applyAlignment="1">
      <alignment horizontal="center"/>
    </xf>
    <xf numFmtId="0" fontId="0" fillId="7" borderId="9" xfId="0" applyFill="1" applyBorder="1" applyAlignment="1">
      <alignment wrapText="1"/>
    </xf>
    <xf numFmtId="0" fontId="0" fillId="7" borderId="22" xfId="0" applyFill="1" applyBorder="1" applyAlignment="1">
      <alignment wrapText="1"/>
    </xf>
    <xf numFmtId="9" fontId="0" fillId="16" borderId="24" xfId="0" applyNumberFormat="1" applyFill="1" applyBorder="1" applyAlignment="1">
      <alignment wrapText="1"/>
    </xf>
    <xf numFmtId="0" fontId="0" fillId="16" borderId="25" xfId="0" applyFill="1" applyBorder="1" applyAlignment="1">
      <alignment wrapText="1"/>
    </xf>
    <xf numFmtId="0" fontId="0" fillId="16" borderId="26" xfId="0" applyFill="1" applyBorder="1" applyAlignment="1">
      <alignment wrapText="1"/>
    </xf>
    <xf numFmtId="9" fontId="0" fillId="16" borderId="25" xfId="57" applyFont="1" applyFill="1" applyBorder="1" applyAlignment="1">
      <alignment/>
    </xf>
    <xf numFmtId="0" fontId="0" fillId="16" borderId="25" xfId="0" applyFill="1" applyBorder="1" applyAlignment="1">
      <alignment/>
    </xf>
    <xf numFmtId="0" fontId="0" fillId="16" borderId="26" xfId="0" applyFill="1" applyBorder="1" applyAlignment="1">
      <alignment/>
    </xf>
    <xf numFmtId="0" fontId="0" fillId="0" borderId="0" xfId="0" applyAlignment="1">
      <alignment horizontal="center"/>
    </xf>
    <xf numFmtId="0" fontId="44" fillId="0" borderId="9" xfId="0" applyFont="1" applyBorder="1" applyAlignment="1">
      <alignment horizontal="center" wrapText="1"/>
    </xf>
    <xf numFmtId="0" fontId="44" fillId="0" borderId="22" xfId="0" applyFont="1" applyBorder="1" applyAlignment="1">
      <alignment horizontal="center" wrapText="1"/>
    </xf>
    <xf numFmtId="0" fontId="44" fillId="0" borderId="12" xfId="0" applyFont="1" applyBorder="1" applyAlignment="1">
      <alignment horizontal="center" wrapText="1"/>
    </xf>
    <xf numFmtId="0" fontId="45" fillId="41" borderId="27" xfId="23" applyFont="1" applyFill="1" applyBorder="1" applyAlignment="1">
      <alignment horizontal="center"/>
    </xf>
    <xf numFmtId="0" fontId="45" fillId="41" borderId="28" xfId="23" applyFont="1" applyFill="1" applyBorder="1" applyAlignment="1">
      <alignment horizontal="center"/>
    </xf>
    <xf numFmtId="0" fontId="45" fillId="41" borderId="29" xfId="23" applyFont="1" applyFill="1" applyBorder="1" applyAlignment="1">
      <alignment horizontal="center"/>
    </xf>
    <xf numFmtId="0" fontId="45" fillId="41" borderId="27" xfId="17" applyFont="1" applyFill="1" applyBorder="1" applyAlignment="1">
      <alignment horizontal="center"/>
    </xf>
    <xf numFmtId="0" fontId="45" fillId="41" borderId="28" xfId="17" applyFont="1" applyFill="1" applyBorder="1" applyAlignment="1">
      <alignment horizontal="center"/>
    </xf>
    <xf numFmtId="0" fontId="45" fillId="41" borderId="29" xfId="17" applyFont="1" applyFill="1" applyBorder="1" applyAlignment="1">
      <alignment horizontal="center"/>
    </xf>
    <xf numFmtId="0" fontId="46" fillId="35" borderId="30" xfId="23" applyFont="1" applyFill="1" applyBorder="1" applyAlignment="1">
      <alignment horizontal="center"/>
    </xf>
    <xf numFmtId="0" fontId="46" fillId="35" borderId="31" xfId="23" applyFont="1" applyFill="1" applyBorder="1" applyAlignment="1">
      <alignment horizontal="center"/>
    </xf>
    <xf numFmtId="0" fontId="46" fillId="35" borderId="32" xfId="23" applyFont="1" applyFill="1" applyBorder="1" applyAlignment="1">
      <alignment horizontal="center"/>
    </xf>
    <xf numFmtId="0" fontId="46" fillId="35" borderId="27" xfId="17" applyFont="1" applyFill="1" applyBorder="1" applyAlignment="1">
      <alignment horizontal="center"/>
    </xf>
    <xf numFmtId="0" fontId="46" fillId="35" borderId="28" xfId="17" applyFont="1" applyFill="1" applyBorder="1" applyAlignment="1">
      <alignment horizontal="center"/>
    </xf>
    <xf numFmtId="0" fontId="46" fillId="35" borderId="29" xfId="17" applyFont="1" applyFill="1" applyBorder="1" applyAlignment="1">
      <alignment horizontal="center"/>
    </xf>
    <xf numFmtId="0" fontId="46" fillId="33" borderId="27" xfId="0" applyFont="1" applyFill="1" applyBorder="1" applyAlignment="1">
      <alignment horizontal="center"/>
    </xf>
    <xf numFmtId="0" fontId="46" fillId="33" borderId="28" xfId="0" applyFont="1" applyFill="1" applyBorder="1" applyAlignment="1">
      <alignment horizontal="center"/>
    </xf>
    <xf numFmtId="0" fontId="46" fillId="33" borderId="29" xfId="0" applyFont="1" applyFill="1" applyBorder="1" applyAlignment="1">
      <alignment horizontal="center"/>
    </xf>
    <xf numFmtId="0" fontId="45" fillId="42" borderId="11" xfId="0" applyFont="1" applyFill="1" applyBorder="1" applyAlignment="1">
      <alignment horizontal="center"/>
    </xf>
    <xf numFmtId="0" fontId="41" fillId="39" borderId="11" xfId="0" applyFont="1" applyFill="1" applyBorder="1" applyAlignment="1">
      <alignment horizontal="center"/>
    </xf>
    <xf numFmtId="0" fontId="47" fillId="42" borderId="11" xfId="0" applyFont="1" applyFill="1" applyBorder="1" applyAlignment="1">
      <alignment horizontal="center"/>
    </xf>
    <xf numFmtId="0" fontId="47" fillId="42" borderId="23" xfId="0" applyFont="1" applyFill="1" applyBorder="1" applyAlignment="1">
      <alignment horizontal="center"/>
    </xf>
    <xf numFmtId="0" fontId="45" fillId="43" borderId="11" xfId="0" applyFont="1" applyFill="1" applyBorder="1" applyAlignment="1">
      <alignment horizontal="center"/>
    </xf>
    <xf numFmtId="0" fontId="41" fillId="39" borderId="16" xfId="0" applyFont="1" applyFill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1" defaultTableStyle="TableStyleMedium9" defaultPivotStyle="PivotStyleLight16">
    <tableStyle name="Table Style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Distance for Disposal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725"/>
          <c:y val="0.1825"/>
          <c:w val="0.727"/>
          <c:h val="0.6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'Disposal Distance'!$A$17</c:f>
              <c:strCache>
                <c:ptCount val="1"/>
                <c:pt idx="0">
                  <c:v>Recycling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Distance'!$B$17:$C$17</c:f>
              <c:numCache/>
            </c:numRef>
          </c:val>
        </c:ser>
        <c:ser>
          <c:idx val="1"/>
          <c:order val="1"/>
          <c:tx>
            <c:strRef>
              <c:f>'Disposal Distance'!$A$18</c:f>
              <c:strCache>
                <c:ptCount val="1"/>
                <c:pt idx="0">
                  <c:v>Landfill</c:v>
                </c:pt>
              </c:strCache>
            </c:strRef>
          </c:tx>
          <c:spPr>
            <a:solidFill>
              <a:srgbClr val="CC99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'Disposal Distance'!$B$16:$C$16</c:f>
              <c:strCache/>
            </c:strRef>
          </c:cat>
          <c:val>
            <c:numRef>
              <c:f>'Disposal Distance'!$B$18:$C$18</c:f>
              <c:numCache/>
            </c:numRef>
          </c:val>
        </c:ser>
        <c:axId val="36168531"/>
        <c:axId val="57081324"/>
      </c:barChart>
      <c:catAx>
        <c:axId val="361685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081324"/>
        <c:crosses val="autoZero"/>
        <c:auto val="1"/>
        <c:lblOffset val="100"/>
        <c:tickLblSkip val="1"/>
        <c:noMultiLvlLbl val="0"/>
      </c:catAx>
      <c:valAx>
        <c:axId val="57081324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Miles 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(logrithmic Scale)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5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1685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45"/>
          <c:y val="0.48375"/>
          <c:w val="0.15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CO2 Released by Recycling and Landfill</a:t>
            </a:r>
          </a:p>
        </c:rich>
      </c:tx>
      <c:layout>
        <c:manualLayout>
          <c:xMode val="factor"/>
          <c:yMode val="factor"/>
          <c:x val="0.0017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5075"/>
          <c:y val="0.1395"/>
          <c:w val="0.72025"/>
          <c:h val="0.775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 levels with each filter'!$A$26</c:f>
              <c:strCache>
                <c:ptCount val="1"/>
                <c:pt idx="0">
                  <c:v>CO2 to Recycle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 levels with each filter'!$B$25:$C$25</c:f>
              <c:strCache/>
            </c:strRef>
          </c:cat>
          <c:val>
            <c:numRef>
              <c:f>'CO2 levels with each filter'!$B$26:$C$26</c:f>
              <c:numCache/>
            </c:numRef>
          </c:val>
        </c:ser>
        <c:ser>
          <c:idx val="1"/>
          <c:order val="1"/>
          <c:tx>
            <c:strRef>
              <c:f>'CO2 levels with each filter'!$A$27</c:f>
              <c:strCache>
                <c:ptCount val="1"/>
                <c:pt idx="0">
                  <c:v>CO2 to Landfill</c:v>
                </c:pt>
              </c:strCache>
            </c:strRef>
          </c:tx>
          <c:spPr>
            <a:solidFill>
              <a:srgbClr val="C3D69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 levels with each filter'!$B$25:$C$25</c:f>
              <c:strCache/>
            </c:strRef>
          </c:cat>
          <c:val>
            <c:numRef>
              <c:f>'CO2 levels with each filter'!$B$27:$C$27</c:f>
              <c:numCache/>
            </c:numRef>
          </c:val>
        </c:ser>
        <c:ser>
          <c:idx val="2"/>
          <c:order val="2"/>
          <c:tx>
            <c:strRef>
              <c:f>'CO2 levels with each filter'!$A$28</c:f>
              <c:strCache>
                <c:ptCount val="1"/>
                <c:pt idx="0">
                  <c:v>CO2 to Transport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'CO2 levels with each filter'!$B$25:$C$25</c:f>
              <c:strCache/>
            </c:strRef>
          </c:cat>
          <c:val>
            <c:numRef>
              <c:f>'CO2 levels with each filter'!$B$28:$C$28</c:f>
              <c:numCache/>
            </c:numRef>
          </c:val>
        </c:ser>
        <c:overlap val="100"/>
        <c:axId val="43969869"/>
        <c:axId val="60184502"/>
      </c:barChart>
      <c:catAx>
        <c:axId val="439698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Types of Filter Systems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184502"/>
        <c:crosses val="autoZero"/>
        <c:auto val="1"/>
        <c:lblOffset val="100"/>
        <c:tickLblSkip val="1"/>
        <c:noMultiLvlLbl val="0"/>
      </c:catAx>
      <c:valAx>
        <c:axId val="601845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KgCO2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96986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6"/>
          <c:y val="0.45475"/>
          <c:w val="0.1955"/>
          <c:h val="0.19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180975</xdr:rowOff>
    </xdr:from>
    <xdr:to>
      <xdr:col>4</xdr:col>
      <xdr:colOff>628650</xdr:colOff>
      <xdr:row>34</xdr:row>
      <xdr:rowOff>66675</xdr:rowOff>
    </xdr:to>
    <xdr:graphicFrame>
      <xdr:nvGraphicFramePr>
        <xdr:cNvPr id="1" name="Chart 3"/>
        <xdr:cNvGraphicFramePr/>
      </xdr:nvGraphicFramePr>
      <xdr:xfrm>
        <a:off x="0" y="42005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11</xdr:row>
      <xdr:rowOff>180975</xdr:rowOff>
    </xdr:from>
    <xdr:to>
      <xdr:col>12</xdr:col>
      <xdr:colOff>361950</xdr:colOff>
      <xdr:row>29</xdr:row>
      <xdr:rowOff>76200</xdr:rowOff>
    </xdr:to>
    <xdr:graphicFrame>
      <xdr:nvGraphicFramePr>
        <xdr:cNvPr id="1" name="Chart 2"/>
        <xdr:cNvGraphicFramePr/>
      </xdr:nvGraphicFramePr>
      <xdr:xfrm>
        <a:off x="7972425" y="3686175"/>
        <a:ext cx="56864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J9" sqref="J9"/>
    </sheetView>
  </sheetViews>
  <sheetFormatPr defaultColWidth="9.140625" defaultRowHeight="15"/>
  <cols>
    <col min="1" max="1" width="46.7109375" style="0" customWidth="1"/>
    <col min="2" max="2" width="14.421875" style="0" customWidth="1"/>
    <col min="3" max="3" width="12.57421875" style="0" customWidth="1"/>
    <col min="4" max="4" width="10.57421875" style="0" customWidth="1"/>
    <col min="5" max="5" width="22.8515625" style="0" customWidth="1"/>
    <col min="7" max="7" width="46.8515625" style="0" customWidth="1"/>
    <col min="8" max="8" width="14.7109375" style="0" customWidth="1"/>
    <col min="9" max="9" width="18.28125" style="0" customWidth="1"/>
    <col min="10" max="10" width="10.140625" style="0" customWidth="1"/>
  </cols>
  <sheetData>
    <row r="1" spans="1:7" ht="15">
      <c r="A1" t="s">
        <v>83</v>
      </c>
      <c r="B1" s="66" t="s">
        <v>36</v>
      </c>
      <c r="C1" s="66"/>
      <c r="D1" s="66"/>
      <c r="E1" s="66" t="s">
        <v>37</v>
      </c>
      <c r="F1" s="66"/>
      <c r="G1" s="66"/>
    </row>
    <row r="3" ht="15">
      <c r="A3" t="s">
        <v>43</v>
      </c>
    </row>
    <row r="4" spans="1:6" ht="15">
      <c r="A4" t="s">
        <v>44</v>
      </c>
      <c r="B4">
        <v>52.1</v>
      </c>
      <c r="C4" t="s">
        <v>45</v>
      </c>
      <c r="E4">
        <v>52.1</v>
      </c>
      <c r="F4" t="s">
        <v>45</v>
      </c>
    </row>
    <row r="5" spans="1:6" ht="15">
      <c r="A5" t="s">
        <v>46</v>
      </c>
      <c r="B5">
        <v>10</v>
      </c>
      <c r="C5" t="s">
        <v>47</v>
      </c>
      <c r="E5">
        <v>10</v>
      </c>
      <c r="F5" t="s">
        <v>47</v>
      </c>
    </row>
    <row r="6" spans="1:6" ht="15">
      <c r="A6" t="s">
        <v>48</v>
      </c>
      <c r="B6" t="s">
        <v>49</v>
      </c>
      <c r="C6" t="s">
        <v>50</v>
      </c>
      <c r="E6">
        <v>44</v>
      </c>
      <c r="F6" t="s">
        <v>50</v>
      </c>
    </row>
    <row r="7" spans="1:5" ht="15">
      <c r="A7" t="s">
        <v>51</v>
      </c>
      <c r="E7" s="2"/>
    </row>
    <row r="8" spans="1:10" ht="15">
      <c r="A8" t="s">
        <v>52</v>
      </c>
      <c r="B8">
        <v>0</v>
      </c>
      <c r="C8" t="s">
        <v>6</v>
      </c>
      <c r="E8" s="2">
        <v>6914</v>
      </c>
      <c r="F8" t="s">
        <v>6</v>
      </c>
      <c r="H8" s="1"/>
      <c r="I8" s="1" t="s">
        <v>82</v>
      </c>
      <c r="J8" s="1" t="s">
        <v>37</v>
      </c>
    </row>
    <row r="9" spans="1:10" ht="15">
      <c r="A9" t="s">
        <v>53</v>
      </c>
      <c r="B9">
        <v>420</v>
      </c>
      <c r="C9" t="s">
        <v>54</v>
      </c>
      <c r="E9">
        <v>647</v>
      </c>
      <c r="F9" t="s">
        <v>54</v>
      </c>
      <c r="H9" s="1" t="s">
        <v>80</v>
      </c>
      <c r="I9" s="1"/>
      <c r="J9" s="37">
        <f>(($E$17/$E$16)*$E$18*$B$45*(1/$E$4)*$E$33)</f>
        <v>599.3086110496855</v>
      </c>
    </row>
    <row r="10" spans="1:10" ht="15">
      <c r="A10" t="s">
        <v>55</v>
      </c>
      <c r="B10">
        <v>279</v>
      </c>
      <c r="C10" t="s">
        <v>54</v>
      </c>
      <c r="E10">
        <v>1023</v>
      </c>
      <c r="F10" t="s">
        <v>54</v>
      </c>
      <c r="H10" s="1" t="s">
        <v>81</v>
      </c>
      <c r="I10" s="37">
        <f>(($E$14/$E$13)*$E$15*$B$45*(1/$E$5)*$E$31)</f>
        <v>187.10472</v>
      </c>
      <c r="J10" s="37">
        <f>(($B$14/$B$13)*$B$15*$B$45*(1/$B$5)*$B$34)</f>
        <v>187.10472</v>
      </c>
    </row>
    <row r="11" spans="1:6" ht="15">
      <c r="A11" t="s">
        <v>56</v>
      </c>
      <c r="B11">
        <f>B9+B10</f>
        <v>699</v>
      </c>
      <c r="C11" t="s">
        <v>54</v>
      </c>
      <c r="E11">
        <f>E9+E10</f>
        <v>1670</v>
      </c>
      <c r="F11" t="s">
        <v>54</v>
      </c>
    </row>
    <row r="12" ht="15">
      <c r="A12" t="s">
        <v>57</v>
      </c>
    </row>
    <row r="13" spans="1:6" ht="15">
      <c r="A13" t="s">
        <v>58</v>
      </c>
      <c r="B13">
        <v>170</v>
      </c>
      <c r="C13" t="s">
        <v>59</v>
      </c>
      <c r="E13">
        <v>170</v>
      </c>
      <c r="F13" t="s">
        <v>59</v>
      </c>
    </row>
    <row r="14" spans="1:6" ht="15">
      <c r="A14" t="s">
        <v>60</v>
      </c>
      <c r="B14">
        <v>528</v>
      </c>
      <c r="C14" t="s">
        <v>61</v>
      </c>
      <c r="E14">
        <v>528</v>
      </c>
      <c r="F14" t="s">
        <v>61</v>
      </c>
    </row>
    <row r="15" spans="1:6" ht="15">
      <c r="A15" t="s">
        <v>62</v>
      </c>
      <c r="B15">
        <v>850</v>
      </c>
      <c r="C15" t="s">
        <v>63</v>
      </c>
      <c r="E15">
        <v>850</v>
      </c>
      <c r="F15" t="s">
        <v>63</v>
      </c>
    </row>
    <row r="16" spans="1:6" ht="15">
      <c r="A16" t="s">
        <v>64</v>
      </c>
      <c r="B16">
        <v>167</v>
      </c>
      <c r="C16" t="s">
        <v>65</v>
      </c>
      <c r="E16">
        <v>167</v>
      </c>
      <c r="F16" t="s">
        <v>65</v>
      </c>
    </row>
    <row r="17" spans="1:6" ht="15">
      <c r="A17" t="s">
        <v>60</v>
      </c>
      <c r="B17">
        <v>528</v>
      </c>
      <c r="C17" t="s">
        <v>61</v>
      </c>
      <c r="E17">
        <v>528</v>
      </c>
      <c r="F17" t="s">
        <v>61</v>
      </c>
    </row>
    <row r="18" spans="1:6" ht="15">
      <c r="A18" t="s">
        <v>66</v>
      </c>
      <c r="B18">
        <v>811</v>
      </c>
      <c r="C18" t="s">
        <v>67</v>
      </c>
      <c r="E18">
        <v>811</v>
      </c>
      <c r="F18" t="s">
        <v>67</v>
      </c>
    </row>
    <row r="19" spans="1:6" ht="15">
      <c r="A19" t="s">
        <v>68</v>
      </c>
      <c r="B19" t="s">
        <v>49</v>
      </c>
      <c r="E19">
        <v>282</v>
      </c>
      <c r="F19" t="s">
        <v>69</v>
      </c>
    </row>
    <row r="20" spans="1:6" ht="15">
      <c r="A20" t="s">
        <v>60</v>
      </c>
      <c r="B20" t="s">
        <v>49</v>
      </c>
      <c r="E20">
        <v>880</v>
      </c>
      <c r="F20" t="s">
        <v>61</v>
      </c>
    </row>
    <row r="21" spans="1:6" ht="15">
      <c r="A21" t="s">
        <v>70</v>
      </c>
      <c r="B21" t="s">
        <v>49</v>
      </c>
      <c r="E21">
        <v>784</v>
      </c>
      <c r="F21" t="s">
        <v>71</v>
      </c>
    </row>
    <row r="22" ht="15">
      <c r="A22" t="s">
        <v>72</v>
      </c>
    </row>
    <row r="23" spans="1:6" ht="15">
      <c r="A23" t="s">
        <v>73</v>
      </c>
      <c r="B23" s="36">
        <f>((B17/B16)*B18*B45*(1/B4)*B9)</f>
        <v>78.34099490845563</v>
      </c>
      <c r="C23" t="s">
        <v>26</v>
      </c>
      <c r="E23" s="36">
        <f>((E17/E16)*E18*B45*(1/E4)*E9)</f>
        <v>120.68243739469236</v>
      </c>
      <c r="F23" t="s">
        <v>26</v>
      </c>
    </row>
    <row r="24" spans="1:6" ht="15">
      <c r="A24" t="s">
        <v>74</v>
      </c>
      <c r="B24">
        <v>0</v>
      </c>
      <c r="E24" s="36">
        <f>((E20/E19)*E21*B45*(1/E6)*E8)</f>
        <v>1457.0200737588652</v>
      </c>
      <c r="F24" t="s">
        <v>26</v>
      </c>
    </row>
    <row r="25" spans="1:6" ht="15">
      <c r="A25" t="s">
        <v>75</v>
      </c>
      <c r="B25" s="36">
        <f>((B14/B13)*B15*B45*(1/B5)*B10)</f>
        <v>279.15623999999997</v>
      </c>
      <c r="C25" t="s">
        <v>26</v>
      </c>
      <c r="E25" s="36">
        <f>((E14/E13)*E15*B45*(1/E5)*E10)</f>
        <v>1023.5728799999999</v>
      </c>
      <c r="F25" t="s">
        <v>26</v>
      </c>
    </row>
    <row r="26" spans="1:6" ht="15">
      <c r="A26" t="s">
        <v>76</v>
      </c>
      <c r="B26" s="36">
        <f>B23+B24+B25</f>
        <v>357.4972349084556</v>
      </c>
      <c r="C26" t="s">
        <v>26</v>
      </c>
      <c r="E26" s="2">
        <f>E23+E24+E25</f>
        <v>2601.2753911535574</v>
      </c>
      <c r="F26" t="s">
        <v>26</v>
      </c>
    </row>
    <row r="27" spans="1:6" ht="15">
      <c r="A27" t="s">
        <v>77</v>
      </c>
      <c r="B27" s="36">
        <f>B26*B46</f>
        <v>107.24917047253668</v>
      </c>
      <c r="C27" t="s">
        <v>31</v>
      </c>
      <c r="E27" s="36">
        <f>E26*B46</f>
        <v>780.3826173460671</v>
      </c>
      <c r="F27" t="s">
        <v>31</v>
      </c>
    </row>
    <row r="28" spans="1:2" ht="15">
      <c r="A28" t="s">
        <v>0</v>
      </c>
      <c r="B28" s="36"/>
    </row>
    <row r="29" spans="1:5" ht="15">
      <c r="A29" t="s">
        <v>1</v>
      </c>
      <c r="B29" t="s">
        <v>2</v>
      </c>
      <c r="E29" t="s">
        <v>3</v>
      </c>
    </row>
    <row r="30" spans="1:5" ht="15">
      <c r="A30" t="s">
        <v>4</v>
      </c>
      <c r="B30" t="s">
        <v>2</v>
      </c>
      <c r="E30" t="s">
        <v>3</v>
      </c>
    </row>
    <row r="31" spans="1:6" ht="15">
      <c r="A31" t="s">
        <v>5</v>
      </c>
      <c r="B31">
        <v>187</v>
      </c>
      <c r="C31" t="s">
        <v>6</v>
      </c>
      <c r="E31">
        <v>187</v>
      </c>
      <c r="F31" t="s">
        <v>6</v>
      </c>
    </row>
    <row r="32" spans="1:6" ht="15">
      <c r="A32" t="s">
        <v>7</v>
      </c>
      <c r="B32">
        <v>0</v>
      </c>
      <c r="C32" t="s">
        <v>8</v>
      </c>
      <c r="E32">
        <v>0.8</v>
      </c>
      <c r="F32" t="s">
        <v>9</v>
      </c>
    </row>
    <row r="33" spans="1:6" ht="15">
      <c r="A33" t="s">
        <v>10</v>
      </c>
      <c r="B33">
        <v>0</v>
      </c>
      <c r="C33" t="s">
        <v>6</v>
      </c>
      <c r="E33">
        <v>3213</v>
      </c>
      <c r="F33" t="s">
        <v>6</v>
      </c>
    </row>
    <row r="34" spans="1:6" ht="15">
      <c r="A34" t="s">
        <v>11</v>
      </c>
      <c r="B34">
        <v>187</v>
      </c>
      <c r="C34" t="s">
        <v>6</v>
      </c>
      <c r="E34">
        <v>3400.8</v>
      </c>
      <c r="F34" t="s">
        <v>6</v>
      </c>
    </row>
    <row r="35" spans="1:6" ht="15">
      <c r="A35" t="s">
        <v>12</v>
      </c>
      <c r="B35">
        <v>17021</v>
      </c>
      <c r="C35" t="s">
        <v>13</v>
      </c>
      <c r="E35">
        <v>17021</v>
      </c>
      <c r="F35" t="s">
        <v>13</v>
      </c>
    </row>
    <row r="36" spans="1:6" ht="15">
      <c r="A36" t="s">
        <v>14</v>
      </c>
      <c r="B36">
        <v>0</v>
      </c>
      <c r="C36" t="s">
        <v>13</v>
      </c>
      <c r="E36">
        <v>13616.8</v>
      </c>
      <c r="F36" t="s">
        <v>13</v>
      </c>
    </row>
    <row r="37" spans="1:6" ht="15">
      <c r="A37" t="s">
        <v>25</v>
      </c>
      <c r="B37" s="36">
        <f>(($B$14/$B$13)*$B$15*$B$45*(1/$B$5)*$B$34)</f>
        <v>187.10472</v>
      </c>
      <c r="C37" t="s">
        <v>26</v>
      </c>
      <c r="E37" s="36">
        <f>(($E$14/$E$13)*$E$15*$B$45*(1/$E$5)*$E$31)</f>
        <v>187.10472</v>
      </c>
      <c r="F37" t="s">
        <v>26</v>
      </c>
    </row>
    <row r="38" spans="1:6" ht="15">
      <c r="A38" t="s">
        <v>27</v>
      </c>
      <c r="B38">
        <v>0</v>
      </c>
      <c r="E38" s="36">
        <f>(($E$17/$E$16)*$E$18*$B$45*(1/$E$4)*$E$33)</f>
        <v>599.3086110496855</v>
      </c>
      <c r="F38" t="s">
        <v>26</v>
      </c>
    </row>
    <row r="39" spans="1:6" ht="15">
      <c r="A39" t="s">
        <v>28</v>
      </c>
      <c r="B39" s="36">
        <f>B37+B38</f>
        <v>187.10472</v>
      </c>
      <c r="C39" t="s">
        <v>29</v>
      </c>
      <c r="E39" s="36">
        <f>E37+E38</f>
        <v>786.4133310496854</v>
      </c>
      <c r="F39" t="s">
        <v>29</v>
      </c>
    </row>
    <row r="40" spans="1:6" ht="15">
      <c r="A40" t="s">
        <v>30</v>
      </c>
      <c r="B40" s="36">
        <f>B37*B46</f>
        <v>56.131415999999994</v>
      </c>
      <c r="C40" t="s">
        <v>31</v>
      </c>
      <c r="E40" s="36">
        <f>E39*B46</f>
        <v>235.92399931490561</v>
      </c>
      <c r="F40" t="s">
        <v>31</v>
      </c>
    </row>
    <row r="41" spans="1:6" ht="15">
      <c r="A41" t="s">
        <v>32</v>
      </c>
      <c r="B41" s="36">
        <f>B37+B26</f>
        <v>544.6019549084556</v>
      </c>
      <c r="C41" t="s">
        <v>26</v>
      </c>
      <c r="E41" s="36">
        <f>E39+E26</f>
        <v>3387.688722203243</v>
      </c>
      <c r="F41" t="s">
        <v>29</v>
      </c>
    </row>
    <row r="42" spans="1:6" ht="15">
      <c r="A42" t="s">
        <v>33</v>
      </c>
      <c r="B42" s="36">
        <f>B40+B27</f>
        <v>163.38058647253666</v>
      </c>
      <c r="C42" t="s">
        <v>31</v>
      </c>
      <c r="E42" s="2">
        <f>E40+E27</f>
        <v>1016.3066166609727</v>
      </c>
      <c r="F42" t="s">
        <v>34</v>
      </c>
    </row>
    <row r="45" spans="1:3" ht="15">
      <c r="A45" t="s">
        <v>84</v>
      </c>
      <c r="B45">
        <v>0.00379</v>
      </c>
      <c r="C45" t="s">
        <v>78</v>
      </c>
    </row>
    <row r="46" spans="2:3" ht="15">
      <c r="B46">
        <v>0.3</v>
      </c>
      <c r="C46" t="s">
        <v>79</v>
      </c>
    </row>
  </sheetData>
  <sheetProtection/>
  <mergeCells count="2">
    <mergeCell ref="E1:G1"/>
    <mergeCell ref="B1:D1"/>
  </mergeCells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3">
      <selection activeCell="F33" sqref="F33"/>
    </sheetView>
  </sheetViews>
  <sheetFormatPr defaultColWidth="9.140625" defaultRowHeight="15"/>
  <cols>
    <col min="1" max="1" width="23.00390625" style="0" customWidth="1"/>
    <col min="2" max="2" width="10.140625" style="0" customWidth="1"/>
    <col min="3" max="3" width="15.140625" style="0" customWidth="1"/>
    <col min="4" max="4" width="10.8515625" style="0" customWidth="1"/>
    <col min="5" max="5" width="22.7109375" style="0" customWidth="1"/>
    <col min="6" max="6" width="10.421875" style="0" customWidth="1"/>
    <col min="7" max="7" width="13.00390625" style="0" customWidth="1"/>
  </cols>
  <sheetData>
    <row r="1" spans="1:7" ht="19.5" thickBot="1">
      <c r="A1" s="70" t="s">
        <v>40</v>
      </c>
      <c r="B1" s="71"/>
      <c r="C1" s="72"/>
      <c r="D1" s="25"/>
      <c r="E1" s="73" t="s">
        <v>37</v>
      </c>
      <c r="F1" s="74"/>
      <c r="G1" s="75"/>
    </row>
    <row r="2" spans="1:7" ht="15.75" thickBot="1">
      <c r="A2" s="76" t="s">
        <v>15</v>
      </c>
      <c r="B2" s="77"/>
      <c r="C2" s="78"/>
      <c r="D2" s="25"/>
      <c r="E2" s="79" t="s">
        <v>15</v>
      </c>
      <c r="F2" s="80"/>
      <c r="G2" s="81"/>
    </row>
    <row r="3" spans="1:7" ht="15">
      <c r="A3" s="15" t="s">
        <v>16</v>
      </c>
      <c r="B3" s="15">
        <v>1</v>
      </c>
      <c r="C3" s="16" t="s">
        <v>24</v>
      </c>
      <c r="D3" s="26"/>
      <c r="E3" s="17" t="s">
        <v>16</v>
      </c>
      <c r="F3" s="18">
        <v>3213</v>
      </c>
      <c r="G3" s="18" t="s">
        <v>24</v>
      </c>
    </row>
    <row r="4" spans="1:7" ht="15">
      <c r="A4" s="19" t="s">
        <v>17</v>
      </c>
      <c r="B4" s="19">
        <v>1</v>
      </c>
      <c r="C4" s="20" t="s">
        <v>18</v>
      </c>
      <c r="D4" s="26"/>
      <c r="E4" s="21" t="s">
        <v>17</v>
      </c>
      <c r="F4" s="22">
        <v>300</v>
      </c>
      <c r="G4" s="22" t="s">
        <v>18</v>
      </c>
    </row>
    <row r="5" spans="1:7" ht="15">
      <c r="A5" s="19" t="s">
        <v>41</v>
      </c>
      <c r="B5" s="19">
        <v>1</v>
      </c>
      <c r="C5" s="20" t="s">
        <v>18</v>
      </c>
      <c r="D5" s="26"/>
      <c r="E5" s="21" t="s">
        <v>41</v>
      </c>
      <c r="F5" s="22">
        <v>100</v>
      </c>
      <c r="G5" s="22" t="s">
        <v>19</v>
      </c>
    </row>
    <row r="6" spans="1:7" ht="15">
      <c r="A6" s="19" t="s">
        <v>38</v>
      </c>
      <c r="B6" s="23">
        <v>0</v>
      </c>
      <c r="C6" s="20" t="s">
        <v>8</v>
      </c>
      <c r="D6" s="26"/>
      <c r="E6" s="21" t="s">
        <v>38</v>
      </c>
      <c r="F6" s="24">
        <v>0.8</v>
      </c>
      <c r="G6" s="22" t="s">
        <v>8</v>
      </c>
    </row>
    <row r="7" spans="1:7" ht="15">
      <c r="A7" s="19" t="s">
        <v>20</v>
      </c>
      <c r="B7" s="33">
        <f>B3*B4*B6/B5</f>
        <v>0</v>
      </c>
      <c r="C7" s="20" t="s">
        <v>23</v>
      </c>
      <c r="D7" s="26"/>
      <c r="E7" s="21" t="s">
        <v>20</v>
      </c>
      <c r="F7" s="35">
        <f>F3*F4*F6/F5</f>
        <v>7711.2</v>
      </c>
      <c r="G7" s="22" t="s">
        <v>23</v>
      </c>
    </row>
    <row r="8" spans="1:7" ht="15.75" thickBot="1">
      <c r="A8" s="27"/>
      <c r="B8" s="28"/>
      <c r="C8" s="28"/>
      <c r="D8" s="26"/>
      <c r="E8" s="28"/>
      <c r="F8" s="28"/>
      <c r="G8" s="29"/>
    </row>
    <row r="9" spans="1:7" ht="15.75" thickBot="1">
      <c r="A9" s="82" t="s">
        <v>21</v>
      </c>
      <c r="B9" s="83"/>
      <c r="C9" s="84"/>
      <c r="D9" s="25"/>
      <c r="E9" s="82" t="s">
        <v>21</v>
      </c>
      <c r="F9" s="83"/>
      <c r="G9" s="84"/>
    </row>
    <row r="10" spans="1:7" ht="15">
      <c r="A10" s="12" t="s">
        <v>16</v>
      </c>
      <c r="B10" s="12">
        <v>187</v>
      </c>
      <c r="C10" s="13" t="s">
        <v>24</v>
      </c>
      <c r="D10" s="26"/>
      <c r="E10" s="14" t="s">
        <v>16</v>
      </c>
      <c r="F10" s="12">
        <v>187</v>
      </c>
      <c r="G10" s="12" t="s">
        <v>24</v>
      </c>
    </row>
    <row r="11" spans="1:7" ht="15">
      <c r="A11" s="6" t="s">
        <v>17</v>
      </c>
      <c r="B11" s="6">
        <v>750</v>
      </c>
      <c r="C11" s="10" t="s">
        <v>18</v>
      </c>
      <c r="D11" s="26"/>
      <c r="E11" s="5" t="s">
        <v>17</v>
      </c>
      <c r="F11" s="6">
        <v>300</v>
      </c>
      <c r="G11" s="6" t="s">
        <v>18</v>
      </c>
    </row>
    <row r="12" spans="1:7" ht="15">
      <c r="A12" s="6" t="s">
        <v>41</v>
      </c>
      <c r="B12" s="6">
        <v>750</v>
      </c>
      <c r="C12" s="10" t="s">
        <v>19</v>
      </c>
      <c r="D12" s="26"/>
      <c r="E12" s="5" t="s">
        <v>41</v>
      </c>
      <c r="F12" s="6">
        <v>100</v>
      </c>
      <c r="G12" s="6" t="s">
        <v>19</v>
      </c>
    </row>
    <row r="13" spans="1:7" ht="15">
      <c r="A13" s="9" t="s">
        <v>39</v>
      </c>
      <c r="B13" s="8">
        <f>100%-B6</f>
        <v>1</v>
      </c>
      <c r="C13" s="11" t="s">
        <v>8</v>
      </c>
      <c r="D13" s="26"/>
      <c r="E13" s="7" t="s">
        <v>39</v>
      </c>
      <c r="F13" s="8">
        <f>100%-F6</f>
        <v>0.19999999999999996</v>
      </c>
      <c r="G13" s="9" t="s">
        <v>8</v>
      </c>
    </row>
    <row r="14" spans="1:7" ht="15">
      <c r="A14" s="6" t="s">
        <v>22</v>
      </c>
      <c r="B14" s="31">
        <f>B10*B11*B13/B12</f>
        <v>187</v>
      </c>
      <c r="C14" s="10" t="s">
        <v>23</v>
      </c>
      <c r="D14" s="26"/>
      <c r="E14" s="5" t="s">
        <v>22</v>
      </c>
      <c r="F14" s="3">
        <f>F10*F11*F13/F12</f>
        <v>112.19999999999999</v>
      </c>
      <c r="G14" s="6" t="s">
        <v>23</v>
      </c>
    </row>
    <row r="16" spans="1:3" ht="15">
      <c r="A16" s="1"/>
      <c r="B16" s="32" t="s">
        <v>36</v>
      </c>
      <c r="C16" s="32" t="s">
        <v>37</v>
      </c>
    </row>
    <row r="17" spans="1:3" ht="15">
      <c r="A17" s="30" t="s">
        <v>35</v>
      </c>
      <c r="B17" s="4">
        <f>B7</f>
        <v>0</v>
      </c>
      <c r="C17" s="34">
        <f>F7</f>
        <v>7711.2</v>
      </c>
    </row>
    <row r="18" spans="1:3" ht="15">
      <c r="A18" s="6" t="s">
        <v>21</v>
      </c>
      <c r="B18" s="31">
        <f>B14</f>
        <v>187</v>
      </c>
      <c r="C18" s="3">
        <f>F14</f>
        <v>112.19999999999999</v>
      </c>
    </row>
    <row r="19" spans="1:3" ht="39.75" customHeight="1">
      <c r="A19" s="67" t="s">
        <v>42</v>
      </c>
      <c r="B19" s="68"/>
      <c r="C19" s="69"/>
    </row>
  </sheetData>
  <sheetProtection/>
  <mergeCells count="7">
    <mergeCell ref="A19:C19"/>
    <mergeCell ref="A1:C1"/>
    <mergeCell ref="E1:G1"/>
    <mergeCell ref="A2:C2"/>
    <mergeCell ref="E2:G2"/>
    <mergeCell ref="A9:C9"/>
    <mergeCell ref="E9:G9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7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29.7109375" style="0" customWidth="1"/>
    <col min="2" max="2" width="10.28125" style="0" customWidth="1"/>
    <col min="3" max="3" width="24.8515625" style="0" customWidth="1"/>
    <col min="4" max="4" width="27.57421875" style="0" customWidth="1"/>
    <col min="6" max="6" width="17.7109375" style="0" customWidth="1"/>
    <col min="7" max="7" width="19.57421875" style="0" customWidth="1"/>
    <col min="8" max="8" width="16.00390625" style="0" customWidth="1"/>
    <col min="9" max="9" width="17.140625" style="0" customWidth="1"/>
  </cols>
  <sheetData>
    <row r="1" spans="1:7" ht="21.75" thickBot="1">
      <c r="A1" s="87" t="s">
        <v>36</v>
      </c>
      <c r="B1" s="88"/>
      <c r="C1" s="87" t="s">
        <v>37</v>
      </c>
      <c r="D1" s="88"/>
      <c r="F1" s="46" t="s">
        <v>96</v>
      </c>
      <c r="G1" s="46" t="s">
        <v>97</v>
      </c>
    </row>
    <row r="2" spans="1:8" ht="30.75" thickBot="1">
      <c r="A2" s="58" t="s">
        <v>119</v>
      </c>
      <c r="B2" s="60">
        <v>0</v>
      </c>
      <c r="C2" s="59" t="s">
        <v>120</v>
      </c>
      <c r="D2" s="63">
        <v>0.75</v>
      </c>
      <c r="F2" s="46">
        <v>500</v>
      </c>
      <c r="G2" s="47">
        <v>100</v>
      </c>
      <c r="H2" s="47" t="s">
        <v>6</v>
      </c>
    </row>
    <row r="3" spans="1:4" ht="45.75" thickBot="1">
      <c r="A3" s="58" t="s">
        <v>122</v>
      </c>
      <c r="B3" s="61" t="e">
        <v>#N/A</v>
      </c>
      <c r="C3" s="59" t="s">
        <v>121</v>
      </c>
      <c r="D3" s="64">
        <v>3213</v>
      </c>
    </row>
    <row r="4" spans="1:8" ht="29.25" customHeight="1" thickBot="1">
      <c r="A4" s="58" t="s">
        <v>118</v>
      </c>
      <c r="B4" s="62">
        <v>187</v>
      </c>
      <c r="C4" s="59" t="s">
        <v>118</v>
      </c>
      <c r="D4" s="65">
        <v>187</v>
      </c>
      <c r="F4" s="46"/>
      <c r="G4" s="47"/>
      <c r="H4" s="47"/>
    </row>
    <row r="5" spans="1:8" ht="54.75" customHeight="1" thickBot="1">
      <c r="A5" s="58" t="s">
        <v>124</v>
      </c>
      <c r="B5" s="61">
        <v>800</v>
      </c>
      <c r="C5" s="59" t="s">
        <v>123</v>
      </c>
      <c r="D5" s="64">
        <v>300</v>
      </c>
      <c r="F5" s="46"/>
      <c r="G5" s="47"/>
      <c r="H5" s="47"/>
    </row>
    <row r="6" spans="6:8" ht="15">
      <c r="F6" s="46"/>
      <c r="G6" s="47"/>
      <c r="H6" s="47"/>
    </row>
    <row r="8" spans="1:9" ht="18.75">
      <c r="A8" s="89" t="s">
        <v>91</v>
      </c>
      <c r="B8" s="89"/>
      <c r="C8" s="89"/>
      <c r="D8" s="89" t="s">
        <v>92</v>
      </c>
      <c r="E8" s="89"/>
      <c r="F8" s="89"/>
      <c r="G8" s="89" t="s">
        <v>103</v>
      </c>
      <c r="H8" s="89"/>
      <c r="I8" s="89"/>
    </row>
    <row r="9" spans="1:9" ht="15">
      <c r="A9" s="40" t="s">
        <v>89</v>
      </c>
      <c r="B9" s="45">
        <f>Data!B17/Data!B16</f>
        <v>3.161676646706587</v>
      </c>
      <c r="C9" s="41" t="s">
        <v>90</v>
      </c>
      <c r="D9" s="40" t="s">
        <v>100</v>
      </c>
      <c r="E9" s="45">
        <f>Data!B15/Data!B14</f>
        <v>1.6098484848484849</v>
      </c>
      <c r="F9" s="41" t="s">
        <v>101</v>
      </c>
      <c r="G9" s="40" t="s">
        <v>106</v>
      </c>
      <c r="H9" s="45">
        <f>Data!E21/Data!E20</f>
        <v>0.8909090909090909</v>
      </c>
      <c r="I9" s="41" t="s">
        <v>101</v>
      </c>
    </row>
    <row r="10" spans="1:9" ht="15">
      <c r="A10" s="40" t="s">
        <v>66</v>
      </c>
      <c r="B10" s="41">
        <f>Data!B18</f>
        <v>811</v>
      </c>
      <c r="C10" s="41" t="s">
        <v>67</v>
      </c>
      <c r="D10" s="40" t="s">
        <v>62</v>
      </c>
      <c r="E10" s="41">
        <v>850</v>
      </c>
      <c r="F10" s="41" t="s">
        <v>63</v>
      </c>
      <c r="G10" s="41" t="s">
        <v>104</v>
      </c>
      <c r="H10" s="41">
        <f>Data!E21</f>
        <v>784</v>
      </c>
      <c r="I10" s="41" t="s">
        <v>63</v>
      </c>
    </row>
    <row r="11" spans="1:9" ht="15" customHeight="1">
      <c r="A11" s="40" t="s">
        <v>93</v>
      </c>
      <c r="B11" s="41">
        <f>Data!B4</f>
        <v>52.1</v>
      </c>
      <c r="C11" s="41" t="s">
        <v>45</v>
      </c>
      <c r="D11" s="40" t="s">
        <v>93</v>
      </c>
      <c r="E11" s="41">
        <v>10</v>
      </c>
      <c r="F11" s="41" t="s">
        <v>47</v>
      </c>
      <c r="G11" s="41" t="s">
        <v>105</v>
      </c>
      <c r="H11" s="41">
        <f>Data!E6</f>
        <v>44</v>
      </c>
      <c r="I11" s="41" t="s">
        <v>47</v>
      </c>
    </row>
    <row r="13" spans="1:6" ht="18.75">
      <c r="A13" s="85" t="s">
        <v>40</v>
      </c>
      <c r="B13" s="85"/>
      <c r="C13" s="85"/>
      <c r="D13" s="85" t="s">
        <v>37</v>
      </c>
      <c r="E13" s="85"/>
      <c r="F13" s="85"/>
    </row>
    <row r="14" spans="1:6" ht="15">
      <c r="A14" s="86" t="s">
        <v>88</v>
      </c>
      <c r="B14" s="86"/>
      <c r="C14" s="86"/>
      <c r="D14" s="86" t="s">
        <v>87</v>
      </c>
      <c r="E14" s="86"/>
      <c r="F14" s="86"/>
    </row>
    <row r="15" spans="1:6" ht="15" customHeight="1">
      <c r="A15" s="42" t="s">
        <v>94</v>
      </c>
      <c r="B15" s="44" t="e">
        <f>IF(B3&gt;F2,G2,B3)</f>
        <v>#N/A</v>
      </c>
      <c r="C15" s="43" t="s">
        <v>6</v>
      </c>
      <c r="D15" s="42" t="s">
        <v>94</v>
      </c>
      <c r="E15" s="43">
        <f>IF(D3&gt;F2,G2,D3)</f>
        <v>100</v>
      </c>
      <c r="F15" s="43" t="s">
        <v>6</v>
      </c>
    </row>
    <row r="16" spans="1:6" ht="15">
      <c r="A16" s="40" t="s">
        <v>95</v>
      </c>
      <c r="B16" s="41" t="e">
        <f>IF(B3&gt;F2,B3-G2,0)</f>
        <v>#N/A</v>
      </c>
      <c r="C16" s="41" t="s">
        <v>6</v>
      </c>
      <c r="D16" s="40" t="s">
        <v>95</v>
      </c>
      <c r="E16" s="41">
        <f>IF(D3&gt;F2,D3-G2,0)</f>
        <v>3113</v>
      </c>
      <c r="F16" s="41" t="s">
        <v>6</v>
      </c>
    </row>
    <row r="17" spans="1:6" ht="15">
      <c r="A17" s="41" t="s">
        <v>98</v>
      </c>
      <c r="B17" s="48" t="e">
        <f>B16/B11*Data!B45*B10*B9</f>
        <v>#N/A</v>
      </c>
      <c r="C17" s="41" t="s">
        <v>99</v>
      </c>
      <c r="D17" s="41" t="s">
        <v>98</v>
      </c>
      <c r="E17" s="48">
        <f>E16/B11*Data!B45*B10*B9+E15/E11*Data!B45*E10*E9</f>
        <v>632.5172621537331</v>
      </c>
      <c r="F17" s="41" t="s">
        <v>99</v>
      </c>
    </row>
    <row r="18" spans="1:6" ht="30">
      <c r="A18" s="42" t="s">
        <v>117</v>
      </c>
      <c r="B18" s="43" t="e">
        <f>B2*B17</f>
        <v>#N/A</v>
      </c>
      <c r="C18" s="43"/>
      <c r="D18" s="42" t="s">
        <v>115</v>
      </c>
      <c r="E18" s="50">
        <f>D2*E17</f>
        <v>474.3879466152998</v>
      </c>
      <c r="F18" s="41" t="s">
        <v>99</v>
      </c>
    </row>
    <row r="19" spans="1:6" ht="15">
      <c r="A19" s="38"/>
      <c r="B19" s="39"/>
      <c r="C19" s="39"/>
      <c r="D19" s="38"/>
      <c r="E19" s="39"/>
      <c r="F19" s="39"/>
    </row>
    <row r="20" spans="1:6" ht="15">
      <c r="A20" s="90" t="s">
        <v>85</v>
      </c>
      <c r="B20" s="90"/>
      <c r="C20" s="90"/>
      <c r="D20" s="90" t="s">
        <v>86</v>
      </c>
      <c r="E20" s="90"/>
      <c r="F20" s="90"/>
    </row>
    <row r="21" spans="1:6" ht="15">
      <c r="A21" s="40" t="s">
        <v>102</v>
      </c>
      <c r="B21" s="48">
        <f>(B22/E11)*(Data!B45)*E10*E9</f>
        <v>96.98057291666666</v>
      </c>
      <c r="C21" s="41" t="s">
        <v>61</v>
      </c>
      <c r="D21" s="40" t="s">
        <v>102</v>
      </c>
      <c r="E21" s="48">
        <f>(E22/E11)*(Data!B45)*E10*E9</f>
        <v>96.98057291666666</v>
      </c>
      <c r="F21" s="41" t="s">
        <v>114</v>
      </c>
    </row>
    <row r="22" spans="1:6" ht="15">
      <c r="A22" s="40" t="s">
        <v>5</v>
      </c>
      <c r="B22" s="41">
        <f>B4</f>
        <v>187</v>
      </c>
      <c r="C22" s="41" t="s">
        <v>6</v>
      </c>
      <c r="D22" s="40" t="s">
        <v>5</v>
      </c>
      <c r="E22" s="41">
        <f>B4</f>
        <v>187</v>
      </c>
      <c r="F22" s="41" t="s">
        <v>6</v>
      </c>
    </row>
    <row r="23" spans="1:6" ht="30">
      <c r="A23" s="40" t="s">
        <v>116</v>
      </c>
      <c r="B23" s="41" t="e">
        <f>B21*(1-A2)</f>
        <v>#VALUE!</v>
      </c>
      <c r="C23" s="41" t="s">
        <v>114</v>
      </c>
      <c r="D23" s="40" t="s">
        <v>116</v>
      </c>
      <c r="E23" s="41">
        <f>E21*(1-D2)</f>
        <v>24.245143229166665</v>
      </c>
      <c r="F23" s="41" t="s">
        <v>114</v>
      </c>
    </row>
    <row r="24" spans="1:6" ht="15">
      <c r="A24" s="51"/>
      <c r="B24" s="52"/>
      <c r="C24" s="52"/>
      <c r="D24" s="53"/>
      <c r="E24" s="25"/>
      <c r="F24" s="25"/>
    </row>
    <row r="25" spans="1:3" ht="15">
      <c r="A25" s="56"/>
      <c r="B25" s="57" t="s">
        <v>82</v>
      </c>
      <c r="C25" s="57" t="s">
        <v>37</v>
      </c>
    </row>
    <row r="26" spans="1:3" ht="15">
      <c r="A26" s="54" t="s">
        <v>80</v>
      </c>
      <c r="B26" s="54" t="e">
        <f>'CO2 levels with each filter'!B3</f>
        <v>#N/A</v>
      </c>
      <c r="C26" s="55">
        <f>E18</f>
        <v>474.3879466152998</v>
      </c>
    </row>
    <row r="27" spans="1:3" ht="15">
      <c r="A27" s="54" t="s">
        <v>81</v>
      </c>
      <c r="B27" s="55">
        <f>B21</f>
        <v>96.98057291666666</v>
      </c>
      <c r="C27" s="55">
        <f>E23</f>
        <v>24.245143229166665</v>
      </c>
    </row>
    <row r="28" spans="1:3" ht="15">
      <c r="A28" s="54" t="s">
        <v>113</v>
      </c>
      <c r="B28" s="55">
        <f>B36</f>
        <v>182.42959378682</v>
      </c>
      <c r="C28" s="55">
        <f>E36</f>
        <v>571.5570171322313</v>
      </c>
    </row>
    <row r="29" spans="1:3" ht="12.75" customHeight="1" hidden="1">
      <c r="A29" s="67"/>
      <c r="B29" s="68"/>
      <c r="C29" s="69"/>
    </row>
    <row r="31" spans="1:6" ht="18.75">
      <c r="A31" s="85" t="s">
        <v>40</v>
      </c>
      <c r="B31" s="85"/>
      <c r="C31" s="85"/>
      <c r="D31" s="85" t="s">
        <v>37</v>
      </c>
      <c r="E31" s="85"/>
      <c r="F31" s="85"/>
    </row>
    <row r="32" spans="1:6" ht="15">
      <c r="A32" s="86" t="s">
        <v>107</v>
      </c>
      <c r="B32" s="86"/>
      <c r="C32" s="86"/>
      <c r="D32" s="86" t="s">
        <v>108</v>
      </c>
      <c r="E32" s="86"/>
      <c r="F32" s="86"/>
    </row>
    <row r="33" spans="1:6" ht="26.25" customHeight="1">
      <c r="A33" s="40" t="s">
        <v>109</v>
      </c>
      <c r="B33" s="44">
        <f>IF(B5&gt;F2,G2,B5)</f>
        <v>100</v>
      </c>
      <c r="C33" s="41" t="s">
        <v>6</v>
      </c>
      <c r="D33" s="40" t="s">
        <v>109</v>
      </c>
      <c r="E33" s="41">
        <f>IF(D5&gt;F2,G2,D5)</f>
        <v>300</v>
      </c>
      <c r="F33" s="41" t="s">
        <v>6</v>
      </c>
    </row>
    <row r="34" spans="1:6" ht="15">
      <c r="A34" s="40" t="s">
        <v>110</v>
      </c>
      <c r="B34" s="41">
        <f>IF(B5&gt;F2,B5-G2,0)</f>
        <v>700</v>
      </c>
      <c r="C34" s="41" t="s">
        <v>6</v>
      </c>
      <c r="D34" s="40" t="s">
        <v>110</v>
      </c>
      <c r="E34" s="41">
        <f>IF(D5&gt;F2,D5-G2,0)</f>
        <v>0</v>
      </c>
      <c r="F34" s="41" t="s">
        <v>6</v>
      </c>
    </row>
    <row r="35" spans="1:6" ht="15">
      <c r="A35" s="40" t="s">
        <v>111</v>
      </c>
      <c r="B35" s="41">
        <v>0</v>
      </c>
      <c r="C35" s="41" t="s">
        <v>6</v>
      </c>
      <c r="D35" s="40" t="s">
        <v>111</v>
      </c>
      <c r="E35" s="49">
        <f>Data!E8</f>
        <v>6914</v>
      </c>
      <c r="F35" s="41" t="s">
        <v>6</v>
      </c>
    </row>
    <row r="36" spans="1:6" ht="15">
      <c r="A36" s="41" t="s">
        <v>98</v>
      </c>
      <c r="B36" s="48">
        <f>B34/B11*Data!B45*B10*B9+B33/E11*Data!B45*E10*E9+B35/H11*Data!B45*H10*H9</f>
        <v>182.42959378682</v>
      </c>
      <c r="C36" s="41" t="s">
        <v>99</v>
      </c>
      <c r="D36" s="41" t="s">
        <v>98</v>
      </c>
      <c r="E36" s="48">
        <f>E34/B11*Data!B45*B10*B9+E33/E11*Data!B45*E10*E9+E35/H11*Data!B45*H10*H9</f>
        <v>571.5570171322313</v>
      </c>
      <c r="F36" s="41" t="s">
        <v>99</v>
      </c>
    </row>
    <row r="37" spans="1:6" ht="15">
      <c r="A37" s="40" t="s">
        <v>112</v>
      </c>
      <c r="B37" s="44">
        <f>B35+B34+B33</f>
        <v>800</v>
      </c>
      <c r="C37" s="41" t="s">
        <v>6</v>
      </c>
      <c r="D37" s="40" t="s">
        <v>112</v>
      </c>
      <c r="E37" s="49">
        <f>E35+E34+E33</f>
        <v>7214</v>
      </c>
      <c r="F37" s="41" t="s">
        <v>6</v>
      </c>
    </row>
  </sheetData>
  <sheetProtection/>
  <mergeCells count="16">
    <mergeCell ref="G8:I8"/>
    <mergeCell ref="A8:C8"/>
    <mergeCell ref="D8:F8"/>
    <mergeCell ref="A29:C29"/>
    <mergeCell ref="A13:C13"/>
    <mergeCell ref="D13:F13"/>
    <mergeCell ref="A14:C14"/>
    <mergeCell ref="D14:F14"/>
    <mergeCell ref="A20:C20"/>
    <mergeCell ref="D20:F20"/>
    <mergeCell ref="A31:C31"/>
    <mergeCell ref="D31:F31"/>
    <mergeCell ref="A32:C32"/>
    <mergeCell ref="D32:F32"/>
    <mergeCell ref="A1:B1"/>
    <mergeCell ref="C1:D1"/>
  </mergeCells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Humboldt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 IT Systems &amp; Services</dc:creator>
  <cp:keywords/>
  <dc:description/>
  <cp:lastModifiedBy>Desktop IT Systems &amp; Services</cp:lastModifiedBy>
  <dcterms:created xsi:type="dcterms:W3CDTF">2008-12-03T19:16:14Z</dcterms:created>
  <dcterms:modified xsi:type="dcterms:W3CDTF">2008-12-11T23:52:22Z</dcterms:modified>
  <cp:category/>
  <cp:version/>
  <cp:contentType/>
  <cp:contentStatus/>
</cp:coreProperties>
</file>