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CO2 levels with each filter" sheetId="3" r:id="rId1"/>
    <sheet name="Data" sheetId="5" r:id="rId2"/>
    <sheet name="Assumptions for Data" sheetId="4" r:id="rId3"/>
    <sheet name="Disposal Distance" sheetId="2" r:id="rId4"/>
  </sheets>
  <externalReferences>
    <externalReference r:id="rId7"/>
  </externalReferences>
  <definedNames/>
  <calcPr calcId="124519"/>
</workbook>
</file>

<file path=xl/sharedStrings.xml><?xml version="1.0" encoding="utf-8"?>
<sst xmlns="http://schemas.openxmlformats.org/spreadsheetml/2006/main" count="343" uniqueCount="194">
  <si>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</si>
  <si>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</si>
  <si>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</si>
  <si>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</si>
  <si>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</si>
  <si>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</si>
  <si>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</si>
  <si>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</si>
  <si>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</si>
  <si>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percent*******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</si>
  <si>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</si>
  <si>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</si>
  <si>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</si>
  <si>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</si>
  <si>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</si>
  <si>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</si>
  <si>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</si>
  <si>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</si>
  <si>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</si>
  <si>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</si>
  <si>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</si>
  <si>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</si>
  <si>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</si>
  <si>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</si>
  <si>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</si>
  <si>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</si>
  <si>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</si>
  <si>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</si>
  <si>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Elemental Carbon Released for Disposal</t>
  </si>
  <si>
    <t>Kg C</t>
  </si>
  <si>
    <t>Total CO2 for product:</t>
  </si>
  <si>
    <t>Total C for product: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</si>
  <si>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</si>
  <si>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</si>
  <si>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</si>
  <si>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</si>
  <si>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</si>
  <si>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</si>
  <si>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</si>
  <si>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</si>
  <si>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</si>
  <si>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</si>
  <si>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</si>
  <si>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</si>
  <si>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</si>
  <si>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</si>
  <si>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</si>
  <si>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</si>
  <si>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</si>
  <si>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</si>
  <si>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</si>
  <si>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</si>
  <si>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</si>
  <si>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</si>
  <si>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</si>
  <si>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Molecular Weight of Diesel Fuel********†</t>
  </si>
  <si>
    <t>g (diesel)</t>
  </si>
  <si>
    <t>Associated CO2</t>
  </si>
  <si>
    <t>g (CO2)</t>
  </si>
  <si>
    <t>Density of diesel</t>
  </si>
  <si>
    <t>Kg/m^3 ‡</t>
  </si>
  <si>
    <t>Molecular Weight of Jet Fuel*********††</t>
  </si>
  <si>
    <t>g (jet)</t>
  </si>
  <si>
    <t>Density of jet fuel</t>
  </si>
  <si>
    <t>Kg/m^3 ‡ ‡</t>
  </si>
  <si>
    <t>Molecular weight of fuel oil**********††</t>
  </si>
  <si>
    <t>g (oil)</t>
  </si>
  <si>
    <t>Density of fuel oil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</si>
  <si>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</si>
  <si>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</si>
  <si>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</si>
  <si>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</si>
  <si>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CO2 to Recycle</t>
  </si>
  <si>
    <t>CO2 to Landfill</t>
  </si>
  <si>
    <t>Multi-pure</t>
  </si>
  <si>
    <t>Multi-Pure Landfill</t>
  </si>
  <si>
    <t>Brita Landfill</t>
  </si>
  <si>
    <t>Brita Recycling</t>
  </si>
  <si>
    <t>Multi-Pure Recycling</t>
  </si>
  <si>
    <t>Jet fuel CO2</t>
  </si>
  <si>
    <t>g CO2 / g Fuel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</si>
  <si>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</si>
  <si>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</si>
  <si>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</si>
  <si>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</si>
  <si>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</si>
  <si>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</si>
  <si>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</si>
  <si>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C02</t>
  </si>
  <si>
    <t>kg CO2</t>
  </si>
  <si>
    <t>Truck CO2</t>
  </si>
  <si>
    <t>g CO2/ g Fuel</t>
  </si>
  <si>
    <t>CO2</t>
  </si>
  <si>
    <t>Boats</t>
  </si>
  <si>
    <t>Density of Fuel</t>
  </si>
  <si>
    <t>Estimate gas mileage</t>
  </si>
  <si>
    <t>Boat CO2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</si>
  <si>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</si>
  <si>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</si>
  <si>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</si>
  <si>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</si>
  <si>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</si>
  <si>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</si>
  <si>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CO2 to Transport</t>
  </si>
  <si>
    <t>kg (CO2)</t>
  </si>
  <si>
    <t>CO2 based on percent Recycled</t>
  </si>
  <si>
    <t>CO2 based on percent Landfilled</t>
  </si>
  <si>
    <t>CO2 based on percent Recyceld</t>
  </si>
  <si>
    <t>What is your distance from your county/city landfill?</t>
  </si>
  <si>
    <t>What percent will you recycle the Muli-Pure filters?</t>
  </si>
  <si>
    <t>What percentage will you recycle the Brita filters?</t>
  </si>
  <si>
    <t>Your distance from Massachusetts (Brita Recycling Plant)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</si>
  <si>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</si>
  <si>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r>
      <t xml:space="preserve">What is your distance from Oakland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</si>
  <si>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</t>
  </si>
  <si>
    <t xml:space="preserve"> § The materials list is included for your information, we did not incorporate it into our analysis.</t>
  </si>
  <si>
    <t>** Brass comes New Mexico copper mine</t>
  </si>
  <si>
    <t>***Based on filter life/time (gallons/year)</t>
  </si>
  <si>
    <t>****Info. provided by UPS Shipping</t>
  </si>
  <si>
    <t>*****Assume average of 15 mpg from big rig and the rugged terrain from SF Bay to Arcata</t>
  </si>
  <si>
    <t>******Assume reserve tanks not used and airplane 3/4 filled with packages. (Packages weigh less then passangers)</t>
  </si>
  <si>
    <t>Information from Boeing website.</t>
  </si>
  <si>
    <t>*******Assume 53 ft. container comparison and calculation discovered @ http://many-ideas.blogspot.com/2007/04/local-produce-vs-international-peace.html</t>
  </si>
  <si>
    <t>********Assume we are considering plastic, metal, paper, glass.   I added these together to get the amount that Arcata recycles</t>
  </si>
  <si>
    <t>http://gohumboldthomes.wordpress.com/2008/10/25/where-does-your-recycling-end-up-tour-of-arcata-and-eureka-ca-recycling-facility/</t>
  </si>
  <si>
    <t>Brita recycled in Waltham, MA</t>
  </si>
  <si>
    <t>Wikipedia</t>
  </si>
  <si>
    <t>www.aviationweek.com/aw/generic/story_generic.jsp?channel=bca&amp;id=news/fuel0606.xml</t>
  </si>
  <si>
    <t>www.chemspider.com/Chemical-structure.393886.html</t>
  </si>
  <si>
    <t>§§ For Multipure, we are assuming that each system gets shipped when it is ordered.  For Brita this calculation is the whole shipment of Brita filters (they don't send one at a time)</t>
  </si>
  <si>
    <t>Comparison of Water Filtration Systems</t>
  </si>
  <si>
    <t>Multi-Pure (MPAD Aqua Dome)</t>
  </si>
  <si>
    <t>Brita (Aquaview)</t>
  </si>
  <si>
    <t>Cost of Product</t>
  </si>
  <si>
    <t>dollars</t>
  </si>
  <si>
    <t>Cost of New Filters</t>
  </si>
  <si>
    <t>Cost of Installation</t>
  </si>
  <si>
    <t>Life of Product</t>
  </si>
  <si>
    <t>lifetime</t>
  </si>
  <si>
    <t>usage/gallon</t>
  </si>
  <si>
    <t>Life of Filter</t>
  </si>
  <si>
    <t>gallons/yr.***</t>
  </si>
  <si>
    <t>Comparing Filter Cost</t>
  </si>
  <si>
    <t>dollars/gallon*</t>
  </si>
  <si>
    <t>Product Cost</t>
  </si>
  <si>
    <t>Total Cost of Unit Per Year</t>
  </si>
  <si>
    <t>Where it is Made:</t>
  </si>
  <si>
    <t>Housing</t>
  </si>
  <si>
    <t>Las Vegas</t>
  </si>
  <si>
    <t>China</t>
  </si>
  <si>
    <t>Filter</t>
  </si>
  <si>
    <t>Malaysia</t>
  </si>
  <si>
    <t>Materials:  §</t>
  </si>
  <si>
    <t>polypropylene plastic</t>
  </si>
  <si>
    <t>No. 5 polypropylene plastic</t>
  </si>
  <si>
    <t>Diverter</t>
  </si>
  <si>
    <t>chrome-plated brass</t>
  </si>
  <si>
    <t>Tubing</t>
  </si>
  <si>
    <t>PVC</t>
  </si>
  <si>
    <t>Inlet</t>
  </si>
  <si>
    <t>3/8" stem</t>
  </si>
  <si>
    <t>Outlet</t>
  </si>
  <si>
    <t>1/4" stem</t>
  </si>
  <si>
    <t>Packaging:</t>
  </si>
  <si>
    <t>List of Materials</t>
  </si>
  <si>
    <t>cardboard</t>
  </si>
  <si>
    <t>pigment ink</t>
  </si>
  <si>
    <t>Transportation Method:</t>
  </si>
  <si>
    <t>UPS Air from Vegas to SF Bay, UPS Ground to Arcata</t>
  </si>
  <si>
    <t>Filter: Shipped from Malaysia to China, unit freight shipped from China to Oakland, Air to Phoenix, Truck to Arcata</t>
  </si>
  <si>
    <t>Conversions:</t>
  </si>
  <si>
    <t>Total CO2 for disposal:</t>
  </si>
  <si>
    <t>Elemental Carbon Released:</t>
  </si>
  <si>
    <t>Total Carbon Dioxide Released: §§</t>
  </si>
  <si>
    <r>
      <t>†Combustion for diesel: 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 xml:space="preserve">26 </t>
    </r>
    <r>
      <rPr>
        <sz val="10"/>
        <color indexed="8"/>
        <rFont val="Calibri"/>
        <family val="2"/>
      </rPr>
      <t>+ 18.5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+ 69.6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12CO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+ 13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+ 69.6N</t>
    </r>
    <r>
      <rPr>
        <vertAlign val="subscript"/>
        <sz val="10"/>
        <color indexed="8"/>
        <rFont val="Calibri"/>
        <family val="2"/>
      </rPr>
      <t>2</t>
    </r>
  </si>
  <si>
    <r>
      <t>********Assuming both disposal vehicles are using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 xml:space="preserve">26 </t>
    </r>
    <r>
      <rPr>
        <sz val="10"/>
        <color indexed="8"/>
        <rFont val="Calibri"/>
        <family val="2"/>
      </rPr>
      <t>Diesel</t>
    </r>
  </si>
  <si>
    <r>
      <t>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26</t>
    </r>
    <r>
      <rPr>
        <sz val="10"/>
        <color indexed="8"/>
        <rFont val="Calibri"/>
        <family val="2"/>
      </rPr>
      <t xml:space="preserve"> = 170 g (diesel)  &amp; 528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</si>
  <si>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26</t>
    </r>
    <r>
      <rPr>
        <sz val="10"/>
        <color indexed="8"/>
        <rFont val="Calibri"/>
        <family val="2"/>
      </rPr>
      <t xml:space="preserve"> = 167 g (jet) &amp; 528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</si>
  <si>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C</t>
    </r>
    <r>
      <rPr>
        <vertAlign val="subscript"/>
        <sz val="10"/>
        <color indexed="8"/>
        <rFont val="Calibri"/>
        <family val="2"/>
      </rPr>
      <t>20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42</t>
    </r>
    <r>
      <rPr>
        <sz val="10"/>
        <color indexed="8"/>
        <rFont val="Calibri"/>
        <family val="2"/>
      </rPr>
      <t xml:space="preserve"> = 282 g (oil) &amp; 880 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</si>
  <si>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††Combustion for jet fuel: C</t>
    </r>
    <r>
      <rPr>
        <vertAlign val="subscript"/>
        <sz val="10"/>
        <color indexed="8"/>
        <rFont val="Calibri"/>
        <family val="2"/>
      </rPr>
      <t>12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23</t>
    </r>
    <r>
      <rPr>
        <sz val="10"/>
        <color indexed="8"/>
        <rFont val="Calibri"/>
        <family val="2"/>
      </rPr>
      <t xml:space="preserve"> + 17.8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+ 66.8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12 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+ 11.5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+ 66.8 N</t>
    </r>
    <r>
      <rPr>
        <vertAlign val="subscript"/>
        <sz val="10"/>
        <color indexed="8"/>
        <rFont val="Calibri"/>
        <family val="2"/>
      </rPr>
      <t>2</t>
    </r>
  </si>
  <si>
    <r>
      <t>†††Combustion for fuel oil: C</t>
    </r>
    <r>
      <rPr>
        <vertAlign val="subscript"/>
        <sz val="10"/>
        <color indexed="8"/>
        <rFont val="Calibri"/>
        <family val="2"/>
      </rPr>
      <t>20</t>
    </r>
    <r>
      <rPr>
        <sz val="10"/>
        <color indexed="8"/>
        <rFont val="Calibri"/>
        <family val="2"/>
      </rPr>
      <t>H</t>
    </r>
    <r>
      <rPr>
        <vertAlign val="subscript"/>
        <sz val="10"/>
        <color indexed="8"/>
        <rFont val="Calibri"/>
        <family val="2"/>
      </rPr>
      <t>42</t>
    </r>
    <r>
      <rPr>
        <sz val="10"/>
        <color indexed="8"/>
        <rFont val="Calibri"/>
        <family val="2"/>
      </rPr>
      <t xml:space="preserve"> + 30.5 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+ 114.7 N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--&gt; 20 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+ 21 H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O + 114.7 N</t>
    </r>
    <r>
      <rPr>
        <vertAlign val="subscript"/>
        <sz val="10"/>
        <color indexed="8"/>
        <rFont val="Calibri"/>
        <family val="2"/>
      </rPr>
      <t>2</t>
    </r>
  </si>
  <si>
    <r>
      <t>‡ Density of diesel:  .85 Kg/L = 850 Kg/m</t>
    </r>
    <r>
      <rPr>
        <vertAlign val="superscript"/>
        <sz val="10"/>
        <color indexed="8"/>
        <rFont val="Calibri"/>
        <family val="2"/>
      </rPr>
      <t>3</t>
    </r>
  </si>
  <si>
    <r>
      <t>‡‡ Density of jet fuel:  6.76 lb/gal = 811Kg/m</t>
    </r>
    <r>
      <rPr>
        <vertAlign val="superscript"/>
        <sz val="10"/>
        <color indexed="8"/>
        <rFont val="Calibri"/>
        <family val="2"/>
      </rPr>
      <t>3</t>
    </r>
  </si>
  <si>
    <r>
      <t>‡‡‡ Density of fuel oil: .784 g/cm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= 784 Kg/m</t>
    </r>
    <r>
      <rPr>
        <vertAlign val="superscript"/>
        <sz val="10"/>
        <color indexed="8"/>
        <rFont val="Calibri"/>
        <family val="2"/>
      </rPr>
      <t>3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</si>
  <si>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</t>
    </r>
  </si>
  <si>
    <r>
      <t>Kg/m</t>
    </r>
    <r>
      <rPr>
        <vertAlign val="superscript"/>
        <sz val="10"/>
        <color indexed="8"/>
        <rFont val="Calibri"/>
        <family val="2"/>
      </rPr>
      <t xml:space="preserve">3 </t>
    </r>
    <r>
      <rPr>
        <sz val="10"/>
        <color indexed="8"/>
        <rFont val="Calibri"/>
        <family val="2"/>
      </rPr>
      <t>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</si>
  <si>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</t>
    </r>
  </si>
  <si>
    <r>
      <t>Kg/m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‡ ‡‡</t>
    </r>
  </si>
  <si>
    <r>
      <t>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</si>
  <si>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r>
      <t>Kg CO</t>
    </r>
    <r>
      <rPr>
        <vertAlign val="subscript"/>
        <sz val="10"/>
        <color indexed="8"/>
        <rFont val="Calibri"/>
        <family val="2"/>
      </rPr>
      <t>2</t>
    </r>
  </si>
  <si>
    <r>
      <t>Kg CO</t>
    </r>
    <r>
      <rPr>
        <b/>
        <vertAlign val="subscript"/>
        <sz val="10"/>
        <color indexed="8"/>
        <rFont val="Calibri"/>
        <family val="2"/>
      </rPr>
      <t>2</t>
    </r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</si>
  <si>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/gal</t>
    </r>
  </si>
  <si>
    <r>
      <t>Kg (C) / Kg (CO</t>
    </r>
    <r>
      <rPr>
        <vertAlign val="sub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)</t>
    </r>
  </si>
  <si>
    <t>* Assuming a household of 4 people, and filter to be changed (at 750 gallons for Multipure &amp; 100 gallons for Brita * 3 changes per year) per manufacture recommendations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</si>
</sst>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1" applyBorder="0">
      <alignment/>
      <protection/>
    </xf>
  </cellStyleXfs>
  <cellXfs count="124">
    <xf numFmtId="0" fontId="0" fillId="0" borderId="0" xfId="0"/>
    <xf numFmtId="0" fontId="0" fillId="0" borderId="2" xfId="0" applyBorder="1"/>
    <xf numFmtId="0" fontId="0" fillId="5" borderId="2" xfId="0" applyFill="1" applyBorder="1"/>
    <xf numFmtId="0" fontId="0" fillId="6" borderId="2" xfId="0" applyFill="1" applyBorder="1"/>
    <xf numFmtId="0" fontId="0" fillId="4" borderId="3" xfId="0" applyFill="1" applyBorder="1"/>
    <xf numFmtId="0" fontId="0" fillId="4" borderId="2" xfId="0" applyFill="1" applyBorder="1"/>
    <xf numFmtId="0" fontId="0" fillId="4" borderId="4" xfId="0" applyFill="1" applyBorder="1"/>
    <xf numFmtId="9" fontId="0" fillId="4" borderId="0" xfId="0" applyNumberFormat="1" applyFill="1"/>
    <xf numFmtId="0" fontId="0" fillId="4" borderId="5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7" borderId="7" xfId="21" applyFill="1" applyBorder="1"/>
    <xf numFmtId="0" fontId="0" fillId="7" borderId="8" xfId="21" applyFill="1" applyBorder="1"/>
    <xf numFmtId="0" fontId="0" fillId="7" borderId="9" xfId="20" applyFill="1" applyBorder="1"/>
    <xf numFmtId="0" fontId="0" fillId="7" borderId="7" xfId="20" applyFill="1" applyBorder="1"/>
    <xf numFmtId="0" fontId="0" fillId="7" borderId="2" xfId="21" applyFill="1" applyBorder="1"/>
    <xf numFmtId="0" fontId="0" fillId="7" borderId="1" xfId="21" applyFill="1" applyBorder="1"/>
    <xf numFmtId="0" fontId="0" fillId="7" borderId="3" xfId="20" applyFill="1" applyBorder="1"/>
    <xf numFmtId="0" fontId="0" fillId="7" borderId="2" xfId="20" applyFill="1" applyBorder="1"/>
    <xf numFmtId="9" fontId="0" fillId="7" borderId="2" xfId="21" applyNumberFormat="1" applyFill="1" applyBorder="1"/>
    <xf numFmtId="9" fontId="0" fillId="7" borderId="2" xfId="20" applyNumberFormat="1" applyFill="1" applyBorder="1"/>
    <xf numFmtId="0" fontId="0" fillId="8" borderId="0" xfId="0" applyFill="1" applyBorder="1"/>
    <xf numFmtId="0" fontId="0" fillId="8" borderId="5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2" xfId="0" applyFill="1" applyBorder="1"/>
    <xf numFmtId="0" fontId="0" fillId="7" borderId="2" xfId="0" applyFill="1" applyBorder="1"/>
    <xf numFmtId="0" fontId="0" fillId="9" borderId="2" xfId="0" applyFill="1" applyBorder="1"/>
    <xf numFmtId="0" fontId="7" fillId="0" borderId="2" xfId="0" applyFont="1" applyBorder="1" applyAlignment="1">
      <alignment horizontal="center"/>
    </xf>
    <xf numFmtId="0" fontId="0" fillId="6" borderId="2" xfId="21" applyFill="1" applyBorder="1"/>
    <xf numFmtId="0" fontId="0" fillId="10" borderId="2" xfId="0" applyFill="1" applyBorder="1"/>
    <xf numFmtId="0" fontId="0" fillId="11" borderId="2" xfId="20" applyFill="1" applyBorder="1"/>
    <xf numFmtId="0" fontId="0" fillId="0" borderId="13" xfId="0" applyBorder="1" applyAlignment="1">
      <alignment wrapText="1"/>
    </xf>
    <xf numFmtId="0" fontId="0" fillId="0" borderId="13" xfId="0" applyBorder="1"/>
    <xf numFmtId="0" fontId="0" fillId="12" borderId="2" xfId="0" applyFill="1" applyBorder="1" applyAlignment="1">
      <alignment wrapText="1"/>
    </xf>
    <xf numFmtId="0" fontId="0" fillId="12" borderId="2" xfId="0" applyFill="1" applyBorder="1"/>
    <xf numFmtId="0" fontId="0" fillId="12" borderId="14" xfId="0" applyFill="1" applyBorder="1" applyAlignment="1">
      <alignment wrapText="1"/>
    </xf>
    <xf numFmtId="0" fontId="0" fillId="12" borderId="14" xfId="0" applyFill="1" applyBorder="1"/>
    <xf numFmtId="1" fontId="0" fillId="12" borderId="2" xfId="0" applyNumberFormat="1" applyFill="1" applyBorder="1"/>
    <xf numFmtId="2" fontId="0" fillId="12" borderId="2" xfId="0" applyNumberFormat="1" applyFill="1" applyBorder="1"/>
    <xf numFmtId="0" fontId="8" fillId="0" borderId="0" xfId="0" applyFont="1"/>
    <xf numFmtId="164" fontId="8" fillId="0" borderId="0" xfId="18" applyNumberFormat="1" applyFont="1"/>
    <xf numFmtId="165" fontId="0" fillId="12" borderId="2" xfId="0" applyNumberFormat="1" applyFill="1" applyBorder="1"/>
    <xf numFmtId="3" fontId="0" fillId="12" borderId="2" xfId="0" applyNumberFormat="1" applyFill="1" applyBorder="1"/>
    <xf numFmtId="165" fontId="0" fillId="12" borderId="14" xfId="0" applyNumberFormat="1" applyFill="1" applyBorder="1"/>
    <xf numFmtId="0" fontId="0" fillId="8" borderId="2" xfId="0" applyFill="1" applyBorder="1" applyAlignment="1">
      <alignment wrapText="1"/>
    </xf>
    <xf numFmtId="0" fontId="0" fillId="8" borderId="2" xfId="0" applyFill="1" applyBorder="1"/>
    <xf numFmtId="0" fontId="0" fillId="8" borderId="0" xfId="0" applyFill="1" applyBorder="1" applyAlignment="1">
      <alignment wrapText="1"/>
    </xf>
    <xf numFmtId="0" fontId="0" fillId="13" borderId="2" xfId="0" applyFill="1" applyBorder="1"/>
    <xf numFmtId="1" fontId="0" fillId="13" borderId="2" xfId="0" applyNumberFormat="1" applyFill="1" applyBorder="1"/>
    <xf numFmtId="0" fontId="0" fillId="14" borderId="2" xfId="0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0" fillId="15" borderId="1" xfId="0" applyFill="1" applyBorder="1" applyAlignment="1">
      <alignment wrapText="1"/>
    </xf>
    <xf numFmtId="0" fontId="0" fillId="15" borderId="13" xfId="0" applyFill="1" applyBorder="1" applyAlignment="1">
      <alignment wrapText="1"/>
    </xf>
    <xf numFmtId="9" fontId="0" fillId="16" borderId="15" xfId="0" applyNumberFormat="1" applyFill="1" applyBorder="1" applyAlignment="1">
      <alignment wrapText="1"/>
    </xf>
    <xf numFmtId="0" fontId="0" fillId="16" borderId="16" xfId="0" applyFill="1" applyBorder="1" applyAlignment="1">
      <alignment wrapText="1"/>
    </xf>
    <xf numFmtId="0" fontId="0" fillId="16" borderId="17" xfId="0" applyFill="1" applyBorder="1" applyAlignment="1">
      <alignment wrapText="1"/>
    </xf>
    <xf numFmtId="9" fontId="0" fillId="16" borderId="16" xfId="15" applyFont="1" applyFill="1" applyBorder="1"/>
    <xf numFmtId="0" fontId="0" fillId="16" borderId="16" xfId="0" applyFill="1" applyBorder="1"/>
    <xf numFmtId="0" fontId="0" fillId="16" borderId="17" xfId="0" applyFill="1" applyBorder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7" fillId="1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14" fillId="16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3" fontId="15" fillId="3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20" xfId="0" applyFont="1" applyBorder="1" applyAlignment="1">
      <alignment vertical="center" wrapText="1"/>
    </xf>
    <xf numFmtId="0" fontId="15" fillId="10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3" fontId="15" fillId="3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5" fillId="0" borderId="22" xfId="0" applyFont="1" applyBorder="1" applyAlignment="1">
      <alignment vertical="center"/>
    </xf>
    <xf numFmtId="0" fontId="7" fillId="0" borderId="0" xfId="0" applyFont="1" applyAlignment="1">
      <alignment horizontal="right" vertical="center" wrapText="1"/>
    </xf>
    <xf numFmtId="0" fontId="10" fillId="17" borderId="2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18" borderId="2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7" fillId="12" borderId="7" xfId="0" applyFont="1" applyFill="1" applyBorder="1" applyAlignment="1">
      <alignment horizontal="center" wrapText="1"/>
    </xf>
    <xf numFmtId="0" fontId="12" fillId="18" borderId="2" xfId="0" applyFont="1" applyFill="1" applyBorder="1" applyAlignment="1">
      <alignment horizontal="center"/>
    </xf>
    <xf numFmtId="0" fontId="12" fillId="18" borderId="14" xfId="0" applyFont="1" applyFill="1" applyBorder="1" applyAlignment="1">
      <alignment horizont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19" borderId="26" xfId="21" applyFont="1" applyFill="1" applyBorder="1" applyAlignment="1">
      <alignment horizontal="center"/>
    </xf>
    <xf numFmtId="0" fontId="10" fillId="19" borderId="27" xfId="21" applyFont="1" applyFill="1" applyBorder="1" applyAlignment="1">
      <alignment horizontal="center"/>
    </xf>
    <xf numFmtId="0" fontId="10" fillId="19" borderId="28" xfId="21" applyFont="1" applyFill="1" applyBorder="1" applyAlignment="1">
      <alignment horizontal="center"/>
    </xf>
    <xf numFmtId="0" fontId="10" fillId="19" borderId="26" xfId="20" applyFont="1" applyFill="1" applyBorder="1" applyAlignment="1">
      <alignment horizontal="center"/>
    </xf>
    <xf numFmtId="0" fontId="10" fillId="19" borderId="27" xfId="20" applyFont="1" applyFill="1" applyBorder="1" applyAlignment="1">
      <alignment horizontal="center"/>
    </xf>
    <xf numFmtId="0" fontId="10" fillId="19" borderId="28" xfId="20" applyFont="1" applyFill="1" applyBorder="1" applyAlignment="1">
      <alignment horizontal="center"/>
    </xf>
    <xf numFmtId="0" fontId="11" fillId="7" borderId="29" xfId="21" applyFont="1" applyFill="1" applyBorder="1" applyAlignment="1">
      <alignment horizontal="center"/>
    </xf>
    <xf numFmtId="0" fontId="11" fillId="7" borderId="30" xfId="21" applyFont="1" applyFill="1" applyBorder="1" applyAlignment="1">
      <alignment horizontal="center"/>
    </xf>
    <xf numFmtId="0" fontId="11" fillId="7" borderId="31" xfId="21" applyFont="1" applyFill="1" applyBorder="1" applyAlignment="1">
      <alignment horizontal="center"/>
    </xf>
    <xf numFmtId="0" fontId="11" fillId="7" borderId="26" xfId="20" applyFont="1" applyFill="1" applyBorder="1" applyAlignment="1">
      <alignment horizontal="center"/>
    </xf>
    <xf numFmtId="0" fontId="11" fillId="7" borderId="27" xfId="20" applyFont="1" applyFill="1" applyBorder="1" applyAlignment="1">
      <alignment horizontal="center"/>
    </xf>
    <xf numFmtId="0" fontId="11" fillId="7" borderId="28" xfId="2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3" xfId="20"/>
    <cellStyle name="40% - Accent3" xfId="21"/>
    <cellStyle name="Style 1" xfId="22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CO2 Released by Recycling and Landfill</a:t>
            </a:r>
          </a:p>
        </c:rich>
      </c:tx>
      <c:layout>
        <c:manualLayout>
          <c:xMode val="edge"/>
          <c:yMode val="edge"/>
          <c:x val="0.17475"/>
          <c:y val="0.02275"/>
        </c:manualLayout>
      </c:layout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'CO2 levels with each filter'!$A$26</c:f>
              <c:strCache>
                <c:ptCount val="1"/>
                <c:pt idx="0">
                  <c:v>CO2 to Recycle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filter'!$B$26:$C$26</c:f>
              <c:numCache/>
            </c:numRef>
          </c:val>
        </c:ser>
        <c:ser>
          <c:idx val="1"/>
          <c:order val="1"/>
          <c:tx>
            <c:strRef>
              <c:f>'CO2 levels with each filter'!$A$27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filter'!$B$27:$C$27</c:f>
              <c:numCache/>
            </c:numRef>
          </c:val>
        </c:ser>
        <c:ser>
          <c:idx val="2"/>
          <c:order val="2"/>
          <c:tx>
            <c:strRef>
              <c:f>'CO2 levels with each filter'!$A$28</c:f>
              <c:strCache>
                <c:ptCount val="1"/>
                <c:pt idx="0">
                  <c:v>CO2 to Transport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filter'!$B$28:$C$28</c:f>
              <c:numCache/>
            </c:numRef>
          </c:val>
        </c:ser>
        <c:overlap val="100"/>
        <c:axId val="41288354"/>
        <c:axId val="36050867"/>
      </c:barChart>
      <c:catAx>
        <c:axId val="4128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50867"/>
        <c:crosses val="autoZero"/>
        <c:auto val="1"/>
        <c:lblOffset val="100"/>
        <c:noMultiLvlLbl val="0"/>
      </c:catAx>
      <c:valAx>
        <c:axId val="36050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KgCO2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88354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effectLst>
              <a:outerShdw blurRad="50800" dist="50800" dir="5400000" algn="ctr" rotWithShape="0">
                <a:schemeClr val="accent3">
                  <a:lumMod val="75000"/>
                </a:schemeClr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56022348"/>
        <c:axId val="34439085"/>
      </c:barChart>
      <c:catAx>
        <c:axId val="56022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Types of Filter</a:t>
                </a: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 Systems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39085"/>
        <c:crosses val="autoZero"/>
        <c:auto val="1"/>
        <c:lblOffset val="100"/>
        <c:noMultiLvlLbl val="0"/>
      </c:catAx>
      <c:valAx>
        <c:axId val="3443908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u="none" baseline="0">
                    <a:latin typeface="Calibri"/>
                    <a:ea typeface="Calibri"/>
                    <a:cs typeface="Calibri"/>
                  </a:rPr>
                  <a:t>Miles </a:t>
                </a:r>
                <a:r>
                  <a:rPr lang="en-US" cap="none" sz="1000" u="none" baseline="0">
                    <a:latin typeface="Calibri"/>
                    <a:ea typeface="Calibri"/>
                    <a:cs typeface="Calibri"/>
                  </a:rPr>
                  <a:t>(logrithmic</a:t>
                </a:r>
                <a:r>
                  <a:rPr lang="en-US" cap="none" sz="1000" u="none" baseline="0">
                    <a:latin typeface="Calibri"/>
                    <a:ea typeface="Calibri"/>
                    <a:cs typeface="Calibri"/>
                  </a:rPr>
                  <a:t> Scale)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22348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11</xdr:row>
      <xdr:rowOff>190500</xdr:rowOff>
    </xdr:from>
    <xdr:to>
      <xdr:col>12</xdr:col>
      <xdr:colOff>428625</xdr:colOff>
      <xdr:row>29</xdr:row>
      <xdr:rowOff>85725</xdr:rowOff>
    </xdr:to>
    <xdr:graphicFrame macro="">
      <xdr:nvGraphicFramePr>
        <xdr:cNvPr id="4101" name="Chart 2"/>
        <xdr:cNvGraphicFramePr/>
      </xdr:nvGraphicFramePr>
      <xdr:xfrm>
        <a:off x="8134350" y="36957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 macro="">
      <xdr:nvGraphicFramePr>
        <xdr:cNvPr id="2053" name="Chart 3"/>
        <xdr:cNvGraphicFramePr/>
      </xdr:nvGraphicFramePr>
      <xdr:xfrm>
        <a:off x="0" y="420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a\AppData\Local\Temp\CO2%20leve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Disposal Distance"/>
      <sheetName val="CO2 levels with each filter"/>
    </sheetNames>
    <sheetDataSet>
      <sheetData sheetId="0">
        <row r="4">
          <cell r="B4">
            <v>52.1</v>
          </cell>
        </row>
        <row r="6">
          <cell r="E6">
            <v>44</v>
          </cell>
        </row>
        <row r="14">
          <cell r="B14">
            <v>528</v>
          </cell>
        </row>
        <row r="15">
          <cell r="B15">
            <v>850</v>
          </cell>
        </row>
        <row r="16">
          <cell r="B16">
            <v>167</v>
          </cell>
        </row>
        <row r="17">
          <cell r="B17">
            <v>528</v>
          </cell>
        </row>
        <row r="18">
          <cell r="B18">
            <v>811</v>
          </cell>
        </row>
        <row r="20">
          <cell r="E20">
            <v>880</v>
          </cell>
        </row>
        <row r="21">
          <cell r="E21">
            <v>784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B4" sqref="B4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4.8515625" style="0" customWidth="1"/>
    <col min="4" max="4" width="27.57421875" style="0" customWidth="1"/>
    <col min="5" max="5" width="10.57421875" style="0" bestFit="1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104" t="s">
        <v>33</v>
      </c>
      <c r="B1" s="105"/>
      <c r="C1" s="104" t="s">
        <v>34</v>
      </c>
      <c r="D1" s="105"/>
      <c r="F1" s="43" t="s">
        <v>86</v>
      </c>
      <c r="G1" s="43" t="s">
        <v>87</v>
      </c>
    </row>
    <row r="2" spans="1:8" ht="30.75" thickBot="1">
      <c r="A2" s="55" t="s">
        <v>109</v>
      </c>
      <c r="B2" s="57">
        <v>0</v>
      </c>
      <c r="C2" s="56" t="s">
        <v>110</v>
      </c>
      <c r="D2" s="60">
        <v>0.75</v>
      </c>
      <c r="F2" s="43">
        <v>500</v>
      </c>
      <c r="G2" s="44">
        <v>100</v>
      </c>
      <c r="H2" s="44" t="s">
        <v>6</v>
      </c>
    </row>
    <row r="3" spans="1:4" ht="45.75" thickBot="1">
      <c r="A3" s="55" t="s">
        <v>112</v>
      </c>
      <c r="B3" s="58" t="e">
        <v>#N/A</v>
      </c>
      <c r="C3" s="56" t="s">
        <v>111</v>
      </c>
      <c r="D3" s="61">
        <v>3213</v>
      </c>
    </row>
    <row r="4" spans="1:8" ht="29.25" customHeight="1" thickBot="1">
      <c r="A4" s="55" t="s">
        <v>108</v>
      </c>
      <c r="B4" s="59">
        <v>187</v>
      </c>
      <c r="C4" s="56" t="s">
        <v>108</v>
      </c>
      <c r="D4" s="62">
        <v>187</v>
      </c>
      <c r="F4" s="43"/>
      <c r="G4" s="44"/>
      <c r="H4" s="44"/>
    </row>
    <row r="5" spans="1:8" ht="54.75" customHeight="1" thickBot="1">
      <c r="A5" s="55" t="s">
        <v>114</v>
      </c>
      <c r="B5" s="58">
        <v>800</v>
      </c>
      <c r="C5" s="56" t="s">
        <v>113</v>
      </c>
      <c r="D5" s="61">
        <v>300</v>
      </c>
      <c r="F5" s="43"/>
      <c r="G5" s="44"/>
      <c r="H5" s="44"/>
    </row>
    <row r="6" spans="6:8" ht="15">
      <c r="F6" s="43"/>
      <c r="G6" s="44"/>
      <c r="H6" s="44"/>
    </row>
    <row r="8" spans="1:9" ht="18.75">
      <c r="A8" s="97" t="s">
        <v>81</v>
      </c>
      <c r="B8" s="97"/>
      <c r="C8" s="97"/>
      <c r="D8" s="97" t="s">
        <v>82</v>
      </c>
      <c r="E8" s="97"/>
      <c r="F8" s="97"/>
      <c r="G8" s="97" t="s">
        <v>93</v>
      </c>
      <c r="H8" s="97"/>
      <c r="I8" s="97"/>
    </row>
    <row r="9" spans="1:9" ht="15">
      <c r="A9" s="37" t="s">
        <v>79</v>
      </c>
      <c r="B9" s="42">
        <f>'[1]Data'!B17/'[1]Data'!B16</f>
        <v>3.161676646706587</v>
      </c>
      <c r="C9" s="38" t="s">
        <v>80</v>
      </c>
      <c r="D9" s="37" t="s">
        <v>90</v>
      </c>
      <c r="E9" s="42">
        <f>'[1]Data'!B15/'[1]Data'!B14</f>
        <v>1.6098484848484849</v>
      </c>
      <c r="F9" s="38" t="s">
        <v>91</v>
      </c>
      <c r="G9" s="37" t="s">
        <v>96</v>
      </c>
      <c r="H9" s="42">
        <f>'[1]Data'!E21/'[1]Data'!E20</f>
        <v>0.8909090909090909</v>
      </c>
      <c r="I9" s="38" t="s">
        <v>91</v>
      </c>
    </row>
    <row r="10" spans="1:9" ht="15">
      <c r="A10" s="37" t="s">
        <v>63</v>
      </c>
      <c r="B10" s="38">
        <f>'[1]Data'!B18</f>
        <v>811</v>
      </c>
      <c r="C10" s="38" t="s">
        <v>64</v>
      </c>
      <c r="D10" s="37" t="s">
        <v>59</v>
      </c>
      <c r="E10" s="38">
        <v>850</v>
      </c>
      <c r="F10" s="38" t="s">
        <v>60</v>
      </c>
      <c r="G10" s="38" t="s">
        <v>94</v>
      </c>
      <c r="H10" s="38">
        <f>'[1]Data'!E21</f>
        <v>784</v>
      </c>
      <c r="I10" s="38" t="s">
        <v>60</v>
      </c>
    </row>
    <row r="11" spans="1:9" ht="15" customHeight="1">
      <c r="A11" s="37" t="s">
        <v>83</v>
      </c>
      <c r="B11" s="38">
        <f>'[1]Data'!B4</f>
        <v>52.1</v>
      </c>
      <c r="C11" s="38" t="s">
        <v>42</v>
      </c>
      <c r="D11" s="37" t="s">
        <v>83</v>
      </c>
      <c r="E11" s="38">
        <v>10</v>
      </c>
      <c r="F11" s="38" t="s">
        <v>44</v>
      </c>
      <c r="G11" s="38" t="s">
        <v>95</v>
      </c>
      <c r="H11" s="38">
        <f>'[1]Data'!E6</f>
        <v>44</v>
      </c>
      <c r="I11" s="38" t="s">
        <v>44</v>
      </c>
    </row>
    <row r="13" spans="1:6" ht="18.75">
      <c r="A13" s="101" t="s">
        <v>37</v>
      </c>
      <c r="B13" s="101"/>
      <c r="C13" s="101"/>
      <c r="D13" s="101" t="s">
        <v>34</v>
      </c>
      <c r="E13" s="101"/>
      <c r="F13" s="101"/>
    </row>
    <row r="14" spans="1:6" ht="15">
      <c r="A14" s="102" t="s">
        <v>78</v>
      </c>
      <c r="B14" s="102"/>
      <c r="C14" s="102"/>
      <c r="D14" s="102" t="s">
        <v>77</v>
      </c>
      <c r="E14" s="102"/>
      <c r="F14" s="102"/>
    </row>
    <row r="15" spans="1:6" ht="15" customHeight="1">
      <c r="A15" s="39" t="s">
        <v>84</v>
      </c>
      <c r="B15" s="41" t="e">
        <f>IF(B3&gt;F2,G2,B3)</f>
        <v>#N/A</v>
      </c>
      <c r="C15" s="40" t="s">
        <v>6</v>
      </c>
      <c r="D15" s="39" t="s">
        <v>84</v>
      </c>
      <c r="E15" s="40">
        <f>IF(D3&gt;F2,G2,D3)</f>
        <v>100</v>
      </c>
      <c r="F15" s="40" t="s">
        <v>6</v>
      </c>
    </row>
    <row r="16" spans="1:6" ht="15">
      <c r="A16" s="37" t="s">
        <v>85</v>
      </c>
      <c r="B16" s="38" t="e">
        <f>IF(B3&gt;F2,B3-G2,0)</f>
        <v>#N/A</v>
      </c>
      <c r="C16" s="38" t="s">
        <v>6</v>
      </c>
      <c r="D16" s="37" t="s">
        <v>85</v>
      </c>
      <c r="E16" s="38">
        <f>IF(D3&gt;F2,D3-G2,0)</f>
        <v>3113</v>
      </c>
      <c r="F16" s="38" t="s">
        <v>6</v>
      </c>
    </row>
    <row r="17" spans="1:6" ht="15">
      <c r="A17" s="38" t="s">
        <v>88</v>
      </c>
      <c r="B17" s="45" t="e">
        <f>B16/B11*Data!B67*B10*B9+B15/E11*Data!B67*E10*E9</f>
        <v>#N/A</v>
      </c>
      <c r="C17" s="38" t="s">
        <v>89</v>
      </c>
      <c r="D17" s="38" t="s">
        <v>88</v>
      </c>
      <c r="E17" s="45">
        <f>E16/B11*Data!B67*B10*B9+E15/E11*Data!B67*E10*E9</f>
        <v>632.5172621537331</v>
      </c>
      <c r="F17" s="38" t="s">
        <v>89</v>
      </c>
    </row>
    <row r="18" spans="1:6" ht="30">
      <c r="A18" s="39" t="s">
        <v>107</v>
      </c>
      <c r="B18" s="40" t="e">
        <f>B2*B17</f>
        <v>#N/A</v>
      </c>
      <c r="C18" s="40"/>
      <c r="D18" s="39" t="s">
        <v>105</v>
      </c>
      <c r="E18" s="47">
        <f>D2*E17</f>
        <v>474.3879466152998</v>
      </c>
      <c r="F18" s="38" t="s">
        <v>89</v>
      </c>
    </row>
    <row r="19" spans="1:6" ht="15">
      <c r="A19" s="35"/>
      <c r="B19" s="36"/>
      <c r="C19" s="36"/>
      <c r="D19" s="35"/>
      <c r="E19" s="36"/>
      <c r="F19" s="36"/>
    </row>
    <row r="20" spans="1:6" ht="15">
      <c r="A20" s="103" t="s">
        <v>75</v>
      </c>
      <c r="B20" s="103"/>
      <c r="C20" s="103"/>
      <c r="D20" s="103" t="s">
        <v>76</v>
      </c>
      <c r="E20" s="103"/>
      <c r="F20" s="103"/>
    </row>
    <row r="21" spans="1:6" ht="15">
      <c r="A21" s="37" t="s">
        <v>92</v>
      </c>
      <c r="B21" s="45">
        <f>(B22/E11)*(Data!B67)*E10*E9</f>
        <v>96.98057291666666</v>
      </c>
      <c r="C21" s="38" t="s">
        <v>58</v>
      </c>
      <c r="D21" s="37" t="s">
        <v>92</v>
      </c>
      <c r="E21" s="45">
        <f>(E22/E11)*(Data!B67)*E10*E9</f>
        <v>96.98057291666666</v>
      </c>
      <c r="F21" s="38" t="s">
        <v>104</v>
      </c>
    </row>
    <row r="22" spans="1:6" ht="15">
      <c r="A22" s="37" t="s">
        <v>5</v>
      </c>
      <c r="B22" s="38">
        <f>B4</f>
        <v>187</v>
      </c>
      <c r="C22" s="38" t="s">
        <v>6</v>
      </c>
      <c r="D22" s="37" t="s">
        <v>5</v>
      </c>
      <c r="E22" s="38">
        <f>B4</f>
        <v>187</v>
      </c>
      <c r="F22" s="38" t="s">
        <v>6</v>
      </c>
    </row>
    <row r="23" spans="1:6" ht="30">
      <c r="A23" s="37" t="s">
        <v>106</v>
      </c>
      <c r="B23" s="38">
        <f>B21*(1-B2)</f>
        <v>96.98057291666666</v>
      </c>
      <c r="C23" s="38" t="s">
        <v>104</v>
      </c>
      <c r="D23" s="37" t="s">
        <v>106</v>
      </c>
      <c r="E23" s="38">
        <f>E21*(1-D2)</f>
        <v>24.245143229166665</v>
      </c>
      <c r="F23" s="38" t="s">
        <v>104</v>
      </c>
    </row>
    <row r="24" spans="1:6" ht="15">
      <c r="A24" s="48"/>
      <c r="B24" s="49"/>
      <c r="C24" s="49"/>
      <c r="D24" s="50"/>
      <c r="E24" s="24"/>
      <c r="F24" s="24"/>
    </row>
    <row r="25" spans="1:3" ht="15">
      <c r="A25" s="53"/>
      <c r="B25" s="54" t="s">
        <v>74</v>
      </c>
      <c r="C25" s="54" t="s">
        <v>34</v>
      </c>
    </row>
    <row r="26" spans="1:3" ht="15">
      <c r="A26" s="51" t="s">
        <v>72</v>
      </c>
      <c r="B26" s="51" t="e">
        <f>'CO2 levels with each filter'!B3</f>
        <v>#N/A</v>
      </c>
      <c r="C26" s="52">
        <f>E18</f>
        <v>474.3879466152998</v>
      </c>
    </row>
    <row r="27" spans="1:3" ht="15">
      <c r="A27" s="51" t="s">
        <v>73</v>
      </c>
      <c r="B27" s="52">
        <f>B21</f>
        <v>96.98057291666666</v>
      </c>
      <c r="C27" s="52">
        <f>E23</f>
        <v>24.245143229166665</v>
      </c>
    </row>
    <row r="28" spans="1:3" ht="15">
      <c r="A28" s="51" t="s">
        <v>103</v>
      </c>
      <c r="B28" s="52">
        <f>B36</f>
        <v>182.42959378682</v>
      </c>
      <c r="C28" s="52">
        <f>E36</f>
        <v>571.5570171322313</v>
      </c>
    </row>
    <row r="29" spans="1:3" ht="12.75" customHeight="1" hidden="1">
      <c r="A29" s="98"/>
      <c r="B29" s="99"/>
      <c r="C29" s="100"/>
    </row>
    <row r="31" spans="1:6" ht="18.75">
      <c r="A31" s="101" t="s">
        <v>37</v>
      </c>
      <c r="B31" s="101"/>
      <c r="C31" s="101"/>
      <c r="D31" s="101" t="s">
        <v>34</v>
      </c>
      <c r="E31" s="101"/>
      <c r="F31" s="101"/>
    </row>
    <row r="32" spans="1:6" ht="15">
      <c r="A32" s="102" t="s">
        <v>97</v>
      </c>
      <c r="B32" s="102"/>
      <c r="C32" s="102"/>
      <c r="D32" s="102" t="s">
        <v>98</v>
      </c>
      <c r="E32" s="102"/>
      <c r="F32" s="102"/>
    </row>
    <row r="33" spans="1:6" ht="26.25" customHeight="1">
      <c r="A33" s="37" t="s">
        <v>99</v>
      </c>
      <c r="B33" s="41">
        <f>IF(B5&gt;F2,G2,B5)</f>
        <v>100</v>
      </c>
      <c r="C33" s="38" t="s">
        <v>6</v>
      </c>
      <c r="D33" s="37" t="s">
        <v>99</v>
      </c>
      <c r="E33" s="38">
        <f>IF(D5&gt;F2,G2,D5)</f>
        <v>300</v>
      </c>
      <c r="F33" s="38" t="s">
        <v>6</v>
      </c>
    </row>
    <row r="34" spans="1:6" ht="15">
      <c r="A34" s="37" t="s">
        <v>100</v>
      </c>
      <c r="B34" s="38">
        <f>IF(B5&gt;F2,B5-G2,0)</f>
        <v>700</v>
      </c>
      <c r="C34" s="38" t="s">
        <v>6</v>
      </c>
      <c r="D34" s="37" t="s">
        <v>100</v>
      </c>
      <c r="E34" s="38">
        <f>IF(D5&gt;F2,D5-G2,0)</f>
        <v>0</v>
      </c>
      <c r="F34" s="38" t="s">
        <v>6</v>
      </c>
    </row>
    <row r="35" spans="1:6" ht="15">
      <c r="A35" s="37" t="s">
        <v>101</v>
      </c>
      <c r="B35" s="38">
        <v>0</v>
      </c>
      <c r="C35" s="38" t="s">
        <v>6</v>
      </c>
      <c r="D35" s="37" t="s">
        <v>101</v>
      </c>
      <c r="E35" s="46">
        <f>Data!D30</f>
        <v>6914</v>
      </c>
      <c r="F35" s="38" t="s">
        <v>6</v>
      </c>
    </row>
    <row r="36" spans="1:6" ht="15">
      <c r="A36" s="38" t="s">
        <v>88</v>
      </c>
      <c r="B36" s="45">
        <f>B34/B11*Data!B67*B10*B9+B33/E11*Data!B67*E10*E9+B35/H11*Data!B67*H10*H9</f>
        <v>182.42959378682</v>
      </c>
      <c r="C36" s="38" t="s">
        <v>89</v>
      </c>
      <c r="D36" s="38" t="s">
        <v>88</v>
      </c>
      <c r="E36" s="45">
        <f>E34/B11*Data!B67*B10*B9+E33/E11*Data!B67*E10*E9+E35/H11*Data!B67*H10*H9</f>
        <v>571.5570171322313</v>
      </c>
      <c r="F36" s="38" t="s">
        <v>89</v>
      </c>
    </row>
    <row r="37" spans="1:6" ht="15">
      <c r="A37" s="37" t="s">
        <v>102</v>
      </c>
      <c r="B37" s="41">
        <f>B35+B34+B33</f>
        <v>800</v>
      </c>
      <c r="C37" s="38" t="s">
        <v>6</v>
      </c>
      <c r="D37" s="37" t="s">
        <v>102</v>
      </c>
      <c r="E37" s="46">
        <f>E35+E34+E33</f>
        <v>7214</v>
      </c>
      <c r="F37" s="38" t="s">
        <v>6</v>
      </c>
    </row>
  </sheetData>
  <mergeCells count="16">
    <mergeCell ref="A31:C31"/>
    <mergeCell ref="D31:F31"/>
    <mergeCell ref="A32:C32"/>
    <mergeCell ref="D32:F32"/>
    <mergeCell ref="A1:B1"/>
    <mergeCell ref="C1:D1"/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G17" sqref="G17"/>
    </sheetView>
  </sheetViews>
  <sheetFormatPr defaultColWidth="9.140625" defaultRowHeight="15"/>
  <cols>
    <col min="1" max="1" width="27.140625" style="65" customWidth="1"/>
    <col min="2" max="2" width="17.421875" style="66" customWidth="1"/>
    <col min="3" max="3" width="17.28125" style="67" bestFit="1" customWidth="1"/>
    <col min="4" max="4" width="20.28125" style="66" bestFit="1" customWidth="1"/>
    <col min="5" max="5" width="18.421875" style="67" bestFit="1" customWidth="1"/>
    <col min="6" max="16384" width="9.140625" style="63" customWidth="1"/>
  </cols>
  <sheetData>
    <row r="1" spans="1:6" ht="23.25">
      <c r="A1" s="106" t="s">
        <v>130</v>
      </c>
      <c r="B1" s="107"/>
      <c r="C1" s="107"/>
      <c r="D1" s="107"/>
      <c r="E1" s="108"/>
      <c r="F1" s="68"/>
    </row>
    <row r="2" spans="1:5" ht="45">
      <c r="A2" s="79"/>
      <c r="B2" s="69" t="s">
        <v>131</v>
      </c>
      <c r="C2" s="70"/>
      <c r="D2" s="71" t="s">
        <v>132</v>
      </c>
      <c r="E2" s="80"/>
    </row>
    <row r="3" spans="1:5" ht="15">
      <c r="A3" s="81" t="s">
        <v>133</v>
      </c>
      <c r="B3" s="72">
        <v>224.95</v>
      </c>
      <c r="C3" s="70" t="s">
        <v>134</v>
      </c>
      <c r="D3" s="73">
        <v>49.99</v>
      </c>
      <c r="E3" s="80" t="s">
        <v>134</v>
      </c>
    </row>
    <row r="4" spans="1:5" ht="15">
      <c r="A4" s="81" t="s">
        <v>135</v>
      </c>
      <c r="B4" s="72">
        <v>56.95</v>
      </c>
      <c r="C4" s="70" t="s">
        <v>134</v>
      </c>
      <c r="D4" s="73">
        <v>29.99</v>
      </c>
      <c r="E4" s="80" t="s">
        <v>134</v>
      </c>
    </row>
    <row r="5" spans="1:5" ht="15">
      <c r="A5" s="81" t="s">
        <v>136</v>
      </c>
      <c r="B5" s="72">
        <v>0</v>
      </c>
      <c r="C5" s="70" t="s">
        <v>134</v>
      </c>
      <c r="D5" s="73">
        <v>0</v>
      </c>
      <c r="E5" s="80" t="s">
        <v>134</v>
      </c>
    </row>
    <row r="6" spans="1:5" ht="15">
      <c r="A6" s="81" t="s">
        <v>137</v>
      </c>
      <c r="B6" s="72" t="s">
        <v>138</v>
      </c>
      <c r="C6" s="70" t="s">
        <v>139</v>
      </c>
      <c r="D6" s="73" t="s">
        <v>138</v>
      </c>
      <c r="E6" s="80" t="s">
        <v>139</v>
      </c>
    </row>
    <row r="7" spans="1:5" ht="15">
      <c r="A7" s="81" t="s">
        <v>140</v>
      </c>
      <c r="B7" s="72">
        <v>750</v>
      </c>
      <c r="C7" s="70" t="s">
        <v>141</v>
      </c>
      <c r="D7" s="73">
        <v>300</v>
      </c>
      <c r="E7" s="80" t="s">
        <v>141</v>
      </c>
    </row>
    <row r="8" spans="1:5" ht="15">
      <c r="A8" s="81" t="s">
        <v>142</v>
      </c>
      <c r="B8" s="72">
        <v>0.08</v>
      </c>
      <c r="C8" s="70" t="s">
        <v>143</v>
      </c>
      <c r="D8" s="73">
        <v>0.1</v>
      </c>
      <c r="E8" s="80" t="s">
        <v>143</v>
      </c>
    </row>
    <row r="9" spans="1:5" ht="15">
      <c r="A9" s="81" t="s">
        <v>144</v>
      </c>
      <c r="B9" s="72">
        <v>0.3</v>
      </c>
      <c r="C9" s="70" t="s">
        <v>143</v>
      </c>
      <c r="D9" s="73">
        <v>0.17</v>
      </c>
      <c r="E9" s="80" t="s">
        <v>143</v>
      </c>
    </row>
    <row r="10" spans="1:5" ht="15">
      <c r="A10" s="81" t="s">
        <v>145</v>
      </c>
      <c r="B10" s="72">
        <v>0.38</v>
      </c>
      <c r="C10" s="70" t="s">
        <v>143</v>
      </c>
      <c r="D10" s="73">
        <v>0.27</v>
      </c>
      <c r="E10" s="80" t="s">
        <v>143</v>
      </c>
    </row>
    <row r="11" spans="1:5" ht="15">
      <c r="A11" s="81" t="s">
        <v>146</v>
      </c>
      <c r="B11" s="72"/>
      <c r="C11" s="70"/>
      <c r="D11" s="73"/>
      <c r="E11" s="80"/>
    </row>
    <row r="12" spans="1:5" ht="15">
      <c r="A12" s="79" t="s">
        <v>147</v>
      </c>
      <c r="B12" s="72" t="s">
        <v>148</v>
      </c>
      <c r="C12" s="70"/>
      <c r="D12" s="73" t="s">
        <v>149</v>
      </c>
      <c r="E12" s="80"/>
    </row>
    <row r="13" spans="1:5" ht="15">
      <c r="A13" s="79" t="s">
        <v>150</v>
      </c>
      <c r="B13" s="72" t="s">
        <v>148</v>
      </c>
      <c r="C13" s="70"/>
      <c r="D13" s="73" t="s">
        <v>151</v>
      </c>
      <c r="E13" s="80"/>
    </row>
    <row r="14" spans="1:5" ht="15">
      <c r="A14" s="81" t="s">
        <v>152</v>
      </c>
      <c r="B14" s="72"/>
      <c r="C14" s="70"/>
      <c r="D14" s="73"/>
      <c r="E14" s="80"/>
    </row>
    <row r="15" spans="1:5" ht="25.5">
      <c r="A15" s="79" t="s">
        <v>147</v>
      </c>
      <c r="B15" s="72" t="s">
        <v>153</v>
      </c>
      <c r="C15" s="70"/>
      <c r="D15" s="73" t="s">
        <v>154</v>
      </c>
      <c r="E15" s="80"/>
    </row>
    <row r="16" spans="1:5" ht="15.75" customHeight="1">
      <c r="A16" s="79" t="s">
        <v>155</v>
      </c>
      <c r="B16" s="72" t="s">
        <v>156</v>
      </c>
      <c r="C16" s="70"/>
      <c r="D16" s="73"/>
      <c r="E16" s="80"/>
    </row>
    <row r="17" spans="1:5" ht="15">
      <c r="A17" s="79" t="s">
        <v>157</v>
      </c>
      <c r="B17" s="72" t="s">
        <v>158</v>
      </c>
      <c r="C17" s="70"/>
      <c r="D17" s="73"/>
      <c r="E17" s="80"/>
    </row>
    <row r="18" spans="1:5" ht="15">
      <c r="A18" s="79" t="s">
        <v>159</v>
      </c>
      <c r="B18" s="72" t="s">
        <v>160</v>
      </c>
      <c r="C18" s="70"/>
      <c r="D18" s="73"/>
      <c r="E18" s="80"/>
    </row>
    <row r="19" spans="1:5" ht="15">
      <c r="A19" s="79" t="s">
        <v>161</v>
      </c>
      <c r="B19" s="72" t="s">
        <v>162</v>
      </c>
      <c r="C19" s="70"/>
      <c r="D19" s="73"/>
      <c r="E19" s="80"/>
    </row>
    <row r="20" spans="1:5" ht="15">
      <c r="A20" s="81" t="s">
        <v>163</v>
      </c>
      <c r="B20" s="72"/>
      <c r="C20" s="70"/>
      <c r="D20" s="73"/>
      <c r="E20" s="80"/>
    </row>
    <row r="21" spans="1:5" ht="25.5">
      <c r="A21" s="79" t="s">
        <v>164</v>
      </c>
      <c r="B21" s="72" t="s">
        <v>153</v>
      </c>
      <c r="C21" s="70"/>
      <c r="D21" s="73" t="s">
        <v>153</v>
      </c>
      <c r="E21" s="80"/>
    </row>
    <row r="22" spans="1:5" ht="15">
      <c r="A22" s="79"/>
      <c r="B22" s="72" t="s">
        <v>165</v>
      </c>
      <c r="C22" s="70"/>
      <c r="D22" s="73" t="s">
        <v>165</v>
      </c>
      <c r="E22" s="80"/>
    </row>
    <row r="23" spans="1:5" ht="15">
      <c r="A23" s="79"/>
      <c r="B23" s="72"/>
      <c r="C23" s="70"/>
      <c r="D23" s="73" t="s">
        <v>166</v>
      </c>
      <c r="E23" s="80"/>
    </row>
    <row r="24" spans="1:5" ht="63.75">
      <c r="A24" s="82" t="s">
        <v>167</v>
      </c>
      <c r="B24" s="72" t="s">
        <v>168</v>
      </c>
      <c r="C24" s="70"/>
      <c r="D24" s="73" t="s">
        <v>169</v>
      </c>
      <c r="E24" s="80"/>
    </row>
    <row r="25" spans="1:5" ht="15">
      <c r="A25" s="81" t="s">
        <v>40</v>
      </c>
      <c r="B25" s="72"/>
      <c r="C25" s="70"/>
      <c r="D25" s="73"/>
      <c r="E25" s="80"/>
    </row>
    <row r="26" spans="1:5" ht="25.5">
      <c r="A26" s="83" t="s">
        <v>41</v>
      </c>
      <c r="B26" s="72">
        <v>52.1</v>
      </c>
      <c r="C26" s="70" t="s">
        <v>42</v>
      </c>
      <c r="D26" s="73">
        <v>52.1</v>
      </c>
      <c r="E26" s="80" t="s">
        <v>42</v>
      </c>
    </row>
    <row r="27" spans="1:5" ht="25.5">
      <c r="A27" s="79" t="s">
        <v>43</v>
      </c>
      <c r="B27" s="72">
        <v>10</v>
      </c>
      <c r="C27" s="70" t="s">
        <v>44</v>
      </c>
      <c r="D27" s="73">
        <v>10</v>
      </c>
      <c r="E27" s="80" t="s">
        <v>44</v>
      </c>
    </row>
    <row r="28" spans="1:5" ht="25.5">
      <c r="A28" s="79" t="s">
        <v>45</v>
      </c>
      <c r="B28" s="72" t="s">
        <v>46</v>
      </c>
      <c r="C28" s="70" t="s">
        <v>47</v>
      </c>
      <c r="D28" s="73">
        <v>44</v>
      </c>
      <c r="E28" s="80" t="s">
        <v>47</v>
      </c>
    </row>
    <row r="29" spans="1:5" ht="15">
      <c r="A29" s="81" t="s">
        <v>48</v>
      </c>
      <c r="B29" s="72"/>
      <c r="C29" s="70"/>
      <c r="D29" s="73"/>
      <c r="E29" s="80"/>
    </row>
    <row r="30" spans="1:5" ht="15">
      <c r="A30" s="79" t="s">
        <v>49</v>
      </c>
      <c r="B30" s="72">
        <v>0</v>
      </c>
      <c r="C30" s="70" t="s">
        <v>6</v>
      </c>
      <c r="D30" s="73">
        <v>6914</v>
      </c>
      <c r="E30" s="80" t="s">
        <v>6</v>
      </c>
    </row>
    <row r="31" spans="1:5" ht="15">
      <c r="A31" s="79" t="s">
        <v>50</v>
      </c>
      <c r="B31" s="72">
        <v>420</v>
      </c>
      <c r="C31" s="70" t="s">
        <v>51</v>
      </c>
      <c r="D31" s="73">
        <v>647</v>
      </c>
      <c r="E31" s="80" t="s">
        <v>51</v>
      </c>
    </row>
    <row r="32" spans="1:5" ht="15">
      <c r="A32" s="79" t="s">
        <v>52</v>
      </c>
      <c r="B32" s="72">
        <v>279</v>
      </c>
      <c r="C32" s="70" t="s">
        <v>51</v>
      </c>
      <c r="D32" s="73">
        <v>1023</v>
      </c>
      <c r="E32" s="80" t="s">
        <v>51</v>
      </c>
    </row>
    <row r="33" spans="1:5" ht="15">
      <c r="A33" s="79" t="s">
        <v>53</v>
      </c>
      <c r="B33" s="72">
        <v>699</v>
      </c>
      <c r="C33" s="70" t="s">
        <v>51</v>
      </c>
      <c r="D33" s="73">
        <v>8584</v>
      </c>
      <c r="E33" s="80" t="s">
        <v>51</v>
      </c>
    </row>
    <row r="34" spans="1:5" ht="15">
      <c r="A34" s="81" t="s">
        <v>54</v>
      </c>
      <c r="B34" s="72"/>
      <c r="C34" s="70"/>
      <c r="D34" s="73"/>
      <c r="E34" s="80"/>
    </row>
    <row r="35" spans="1:5" ht="25.5">
      <c r="A35" s="79" t="s">
        <v>55</v>
      </c>
      <c r="B35" s="72">
        <v>170</v>
      </c>
      <c r="C35" s="70" t="s">
        <v>56</v>
      </c>
      <c r="D35" s="73">
        <v>170</v>
      </c>
      <c r="E35" s="80" t="s">
        <v>56</v>
      </c>
    </row>
    <row r="36" spans="1:5" ht="15">
      <c r="A36" s="84" t="s">
        <v>57</v>
      </c>
      <c r="B36" s="72">
        <v>528</v>
      </c>
      <c r="C36" s="70" t="s">
        <v>188</v>
      </c>
      <c r="D36" s="73">
        <v>528</v>
      </c>
      <c r="E36" s="80" t="s">
        <v>188</v>
      </c>
    </row>
    <row r="37" spans="1:5" ht="15">
      <c r="A37" s="84" t="s">
        <v>59</v>
      </c>
      <c r="B37" s="72">
        <v>850</v>
      </c>
      <c r="C37" s="70" t="s">
        <v>184</v>
      </c>
      <c r="D37" s="73">
        <v>850</v>
      </c>
      <c r="E37" s="80" t="s">
        <v>185</v>
      </c>
    </row>
    <row r="38" spans="1:5" ht="25.5">
      <c r="A38" s="79" t="s">
        <v>61</v>
      </c>
      <c r="B38" s="72">
        <v>167</v>
      </c>
      <c r="C38" s="70" t="s">
        <v>62</v>
      </c>
      <c r="D38" s="73">
        <v>167</v>
      </c>
      <c r="E38" s="80" t="s">
        <v>62</v>
      </c>
    </row>
    <row r="39" spans="1:5" ht="15">
      <c r="A39" s="79" t="s">
        <v>57</v>
      </c>
      <c r="B39" s="72">
        <v>528</v>
      </c>
      <c r="C39" s="70" t="s">
        <v>188</v>
      </c>
      <c r="D39" s="73">
        <v>528</v>
      </c>
      <c r="E39" s="80" t="s">
        <v>188</v>
      </c>
    </row>
    <row r="40" spans="1:5" ht="15">
      <c r="A40" s="79" t="s">
        <v>63</v>
      </c>
      <c r="B40" s="72">
        <v>811</v>
      </c>
      <c r="C40" s="70" t="s">
        <v>186</v>
      </c>
      <c r="D40" s="73">
        <v>811</v>
      </c>
      <c r="E40" s="70" t="s">
        <v>186</v>
      </c>
    </row>
    <row r="41" spans="1:5" ht="25.5">
      <c r="A41" s="79" t="s">
        <v>65</v>
      </c>
      <c r="B41" s="72" t="s">
        <v>46</v>
      </c>
      <c r="C41" s="70"/>
      <c r="D41" s="73">
        <v>282</v>
      </c>
      <c r="E41" s="80" t="s">
        <v>66</v>
      </c>
    </row>
    <row r="42" spans="1:5" ht="15">
      <c r="A42" s="84" t="s">
        <v>57</v>
      </c>
      <c r="B42" s="72" t="s">
        <v>46</v>
      </c>
      <c r="C42" s="70"/>
      <c r="D42" s="73">
        <v>880</v>
      </c>
      <c r="E42" s="80" t="s">
        <v>188</v>
      </c>
    </row>
    <row r="43" spans="1:5" ht="15">
      <c r="A43" s="84" t="s">
        <v>67</v>
      </c>
      <c r="B43" s="72" t="s">
        <v>46</v>
      </c>
      <c r="C43" s="70"/>
      <c r="D43" s="73">
        <v>784</v>
      </c>
      <c r="E43" s="80" t="s">
        <v>187</v>
      </c>
    </row>
    <row r="44" spans="1:5" ht="15">
      <c r="A44" s="81" t="s">
        <v>68</v>
      </c>
      <c r="B44" s="72"/>
      <c r="C44" s="70"/>
      <c r="D44" s="73"/>
      <c r="E44" s="80"/>
    </row>
    <row r="45" spans="1:5" ht="25.5">
      <c r="A45" s="79" t="s">
        <v>69</v>
      </c>
      <c r="B45" s="72">
        <v>78</v>
      </c>
      <c r="C45" s="70" t="s">
        <v>189</v>
      </c>
      <c r="D45" s="73">
        <v>121</v>
      </c>
      <c r="E45" s="80" t="s">
        <v>189</v>
      </c>
    </row>
    <row r="46" spans="1:5" ht="25.5">
      <c r="A46" s="79" t="s">
        <v>70</v>
      </c>
      <c r="B46" s="72">
        <v>0</v>
      </c>
      <c r="C46" s="70"/>
      <c r="D46" s="74">
        <v>1457</v>
      </c>
      <c r="E46" s="80" t="s">
        <v>189</v>
      </c>
    </row>
    <row r="47" spans="1:5" ht="25.5">
      <c r="A47" s="79" t="s">
        <v>71</v>
      </c>
      <c r="B47" s="72">
        <v>279</v>
      </c>
      <c r="C47" s="70" t="s">
        <v>189</v>
      </c>
      <c r="D47" s="74">
        <v>1024</v>
      </c>
      <c r="E47" s="80" t="s">
        <v>189</v>
      </c>
    </row>
    <row r="48" spans="1:5" s="64" customFormat="1" ht="30">
      <c r="A48" s="81" t="s">
        <v>173</v>
      </c>
      <c r="B48" s="75">
        <v>357</v>
      </c>
      <c r="C48" s="76" t="s">
        <v>26</v>
      </c>
      <c r="D48" s="77">
        <v>2601</v>
      </c>
      <c r="E48" s="85" t="s">
        <v>190</v>
      </c>
    </row>
    <row r="49" spans="1:5" s="64" customFormat="1" ht="15">
      <c r="A49" s="81" t="s">
        <v>172</v>
      </c>
      <c r="B49" s="75">
        <v>107</v>
      </c>
      <c r="C49" s="76" t="s">
        <v>29</v>
      </c>
      <c r="D49" s="78">
        <v>780</v>
      </c>
      <c r="E49" s="86" t="s">
        <v>29</v>
      </c>
    </row>
    <row r="50" spans="1:5" s="64" customFormat="1" ht="15">
      <c r="A50" s="81" t="s">
        <v>0</v>
      </c>
      <c r="B50" s="75"/>
      <c r="C50" s="76"/>
      <c r="D50" s="78"/>
      <c r="E50" s="86"/>
    </row>
    <row r="51" spans="1:5" ht="15">
      <c r="A51" s="79" t="s">
        <v>1</v>
      </c>
      <c r="B51" s="72" t="s">
        <v>2</v>
      </c>
      <c r="C51" s="70"/>
      <c r="D51" s="73" t="s">
        <v>3</v>
      </c>
      <c r="E51" s="87"/>
    </row>
    <row r="52" spans="1:5" ht="15">
      <c r="A52" s="79" t="s">
        <v>4</v>
      </c>
      <c r="B52" s="72" t="s">
        <v>2</v>
      </c>
      <c r="C52" s="70"/>
      <c r="D52" s="73" t="s">
        <v>3</v>
      </c>
      <c r="E52" s="87"/>
    </row>
    <row r="53" spans="1:5" ht="15">
      <c r="A53" s="79" t="s">
        <v>5</v>
      </c>
      <c r="B53" s="72">
        <v>187</v>
      </c>
      <c r="C53" s="70" t="s">
        <v>6</v>
      </c>
      <c r="D53" s="73">
        <v>187</v>
      </c>
      <c r="E53" s="80" t="s">
        <v>6</v>
      </c>
    </row>
    <row r="54" spans="1:5" ht="15">
      <c r="A54" s="79" t="s">
        <v>7</v>
      </c>
      <c r="B54" s="72">
        <v>0</v>
      </c>
      <c r="C54" s="70" t="s">
        <v>8</v>
      </c>
      <c r="D54" s="73">
        <v>0.8</v>
      </c>
      <c r="E54" s="80" t="s">
        <v>9</v>
      </c>
    </row>
    <row r="55" spans="1:5" ht="15">
      <c r="A55" s="79" t="s">
        <v>10</v>
      </c>
      <c r="B55" s="72">
        <v>0</v>
      </c>
      <c r="C55" s="70" t="s">
        <v>6</v>
      </c>
      <c r="D55" s="73">
        <v>3213</v>
      </c>
      <c r="E55" s="80" t="s">
        <v>6</v>
      </c>
    </row>
    <row r="56" spans="1:5" ht="15">
      <c r="A56" s="79" t="s">
        <v>11</v>
      </c>
      <c r="B56" s="72">
        <v>187</v>
      </c>
      <c r="C56" s="70" t="s">
        <v>6</v>
      </c>
      <c r="D56" s="73">
        <v>3400.8</v>
      </c>
      <c r="E56" s="80" t="s">
        <v>6</v>
      </c>
    </row>
    <row r="57" spans="1:5" ht="15">
      <c r="A57" s="79" t="s">
        <v>12</v>
      </c>
      <c r="B57" s="72">
        <v>17021</v>
      </c>
      <c r="C57" s="70" t="s">
        <v>13</v>
      </c>
      <c r="D57" s="73">
        <v>17021</v>
      </c>
      <c r="E57" s="80" t="s">
        <v>13</v>
      </c>
    </row>
    <row r="58" spans="1:5" ht="15">
      <c r="A58" s="79" t="s">
        <v>14</v>
      </c>
      <c r="B58" s="72">
        <v>0</v>
      </c>
      <c r="C58" s="70" t="s">
        <v>13</v>
      </c>
      <c r="D58" s="73">
        <v>13616.8</v>
      </c>
      <c r="E58" s="80" t="s">
        <v>13</v>
      </c>
    </row>
    <row r="59" spans="1:5" ht="25.5">
      <c r="A59" s="79" t="s">
        <v>25</v>
      </c>
      <c r="B59" s="72">
        <v>187</v>
      </c>
      <c r="C59" s="70" t="s">
        <v>189</v>
      </c>
      <c r="D59" s="73">
        <v>187</v>
      </c>
      <c r="E59" s="80" t="s">
        <v>189</v>
      </c>
    </row>
    <row r="60" spans="1:5" ht="25.5">
      <c r="A60" s="79" t="s">
        <v>27</v>
      </c>
      <c r="B60" s="72">
        <v>0</v>
      </c>
      <c r="C60" s="70"/>
      <c r="D60" s="73">
        <v>599</v>
      </c>
      <c r="E60" s="80" t="s">
        <v>189</v>
      </c>
    </row>
    <row r="61" spans="1:5" s="64" customFormat="1" ht="15">
      <c r="A61" s="81" t="s">
        <v>171</v>
      </c>
      <c r="B61" s="75">
        <v>187</v>
      </c>
      <c r="C61" s="76" t="s">
        <v>190</v>
      </c>
      <c r="D61" s="78">
        <v>786</v>
      </c>
      <c r="E61" s="85" t="s">
        <v>190</v>
      </c>
    </row>
    <row r="62" spans="1:5" ht="25.5">
      <c r="A62" s="79" t="s">
        <v>28</v>
      </c>
      <c r="B62" s="72">
        <v>56</v>
      </c>
      <c r="C62" s="70" t="s">
        <v>29</v>
      </c>
      <c r="D62" s="73">
        <v>236</v>
      </c>
      <c r="E62" s="80" t="s">
        <v>29</v>
      </c>
    </row>
    <row r="63" spans="1:5" s="64" customFormat="1" ht="15">
      <c r="A63" s="81" t="s">
        <v>30</v>
      </c>
      <c r="B63" s="75">
        <v>545</v>
      </c>
      <c r="C63" s="76" t="s">
        <v>190</v>
      </c>
      <c r="D63" s="77">
        <v>3388</v>
      </c>
      <c r="E63" s="85" t="s">
        <v>190</v>
      </c>
    </row>
    <row r="64" spans="1:5" s="64" customFormat="1" ht="15.75" thickBot="1">
      <c r="A64" s="88" t="s">
        <v>31</v>
      </c>
      <c r="B64" s="89">
        <v>163</v>
      </c>
      <c r="C64" s="90" t="s">
        <v>29</v>
      </c>
      <c r="D64" s="91">
        <v>1016</v>
      </c>
      <c r="E64" s="95" t="s">
        <v>29</v>
      </c>
    </row>
    <row r="67" spans="1:3" ht="15">
      <c r="A67" s="96" t="s">
        <v>170</v>
      </c>
      <c r="B67" s="66">
        <v>0.00379</v>
      </c>
      <c r="C67" s="67" t="s">
        <v>191</v>
      </c>
    </row>
    <row r="68" spans="2:3" ht="15">
      <c r="B68" s="66">
        <v>0.3</v>
      </c>
      <c r="C68" s="67" t="s">
        <v>192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" sqref="A2"/>
    </sheetView>
  </sheetViews>
  <sheetFormatPr defaultColWidth="9.140625" defaultRowHeight="15"/>
  <cols>
    <col min="1" max="1" width="71.28125" style="93" customWidth="1"/>
    <col min="2" max="2" width="47.28125" style="93" customWidth="1"/>
    <col min="3" max="16384" width="9.140625" style="92" customWidth="1"/>
  </cols>
  <sheetData>
    <row r="1" ht="25.5">
      <c r="A1" s="93" t="s">
        <v>115</v>
      </c>
    </row>
    <row r="2" ht="38.25">
      <c r="A2" s="93" t="s">
        <v>193</v>
      </c>
    </row>
    <row r="3" ht="15">
      <c r="A3" s="93" t="s">
        <v>116</v>
      </c>
    </row>
    <row r="4" ht="15">
      <c r="A4" s="93" t="s">
        <v>117</v>
      </c>
    </row>
    <row r="5" ht="15">
      <c r="A5" s="93" t="s">
        <v>118</v>
      </c>
    </row>
    <row r="6" ht="25.5">
      <c r="A6" s="93" t="s">
        <v>119</v>
      </c>
    </row>
    <row r="7" spans="1:2" ht="25.5">
      <c r="A7" s="93" t="s">
        <v>120</v>
      </c>
      <c r="B7" s="93" t="s">
        <v>121</v>
      </c>
    </row>
    <row r="8" ht="25.5">
      <c r="A8" s="93" t="s">
        <v>122</v>
      </c>
    </row>
    <row r="9" spans="1:2" ht="38.25">
      <c r="A9" s="93" t="s">
        <v>123</v>
      </c>
      <c r="B9" s="93" t="s">
        <v>124</v>
      </c>
    </row>
    <row r="10" ht="15">
      <c r="A10" s="93" t="s">
        <v>125</v>
      </c>
    </row>
    <row r="11" ht="14.25">
      <c r="A11" s="93" t="s">
        <v>175</v>
      </c>
    </row>
    <row r="12" spans="1:2" ht="14.25">
      <c r="A12" s="93" t="s">
        <v>174</v>
      </c>
      <c r="B12" s="93" t="s">
        <v>176</v>
      </c>
    </row>
    <row r="13" spans="1:2" ht="14.25">
      <c r="A13" s="93" t="s">
        <v>179</v>
      </c>
      <c r="B13" s="93" t="s">
        <v>177</v>
      </c>
    </row>
    <row r="14" spans="1:2" ht="14.25">
      <c r="A14" s="93" t="s">
        <v>180</v>
      </c>
      <c r="B14" s="93" t="s">
        <v>178</v>
      </c>
    </row>
    <row r="15" spans="1:2" ht="15">
      <c r="A15" s="93" t="s">
        <v>181</v>
      </c>
      <c r="B15" s="93" t="s">
        <v>126</v>
      </c>
    </row>
    <row r="16" spans="1:2" ht="25.5">
      <c r="A16" s="94" t="s">
        <v>182</v>
      </c>
      <c r="B16" s="93" t="s">
        <v>127</v>
      </c>
    </row>
    <row r="17" spans="1:2" ht="15">
      <c r="A17" s="93" t="s">
        <v>183</v>
      </c>
      <c r="B17" s="93" t="s">
        <v>128</v>
      </c>
    </row>
    <row r="18" ht="31.5" customHeight="1">
      <c r="A18" s="93" t="s">
        <v>129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33" sqref="F33"/>
    </sheetView>
  </sheetViews>
  <sheetFormatPr defaultColWidth="9.140625" defaultRowHeight="15"/>
  <cols>
    <col min="1" max="1" width="23.00390625" style="0" customWidth="1"/>
    <col min="2" max="2" width="10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109" t="s">
        <v>37</v>
      </c>
      <c r="B1" s="110"/>
      <c r="C1" s="111"/>
      <c r="D1" s="24"/>
      <c r="E1" s="112" t="s">
        <v>34</v>
      </c>
      <c r="F1" s="113"/>
      <c r="G1" s="114"/>
    </row>
    <row r="2" spans="1:7" ht="15.75" thickBot="1">
      <c r="A2" s="115" t="s">
        <v>15</v>
      </c>
      <c r="B2" s="116"/>
      <c r="C2" s="117"/>
      <c r="D2" s="24"/>
      <c r="E2" s="118" t="s">
        <v>15</v>
      </c>
      <c r="F2" s="119"/>
      <c r="G2" s="120"/>
    </row>
    <row r="3" spans="1:7" ht="15">
      <c r="A3" s="14" t="s">
        <v>16</v>
      </c>
      <c r="B3" s="14">
        <v>1</v>
      </c>
      <c r="C3" s="15" t="s">
        <v>24</v>
      </c>
      <c r="D3" s="25"/>
      <c r="E3" s="16" t="s">
        <v>16</v>
      </c>
      <c r="F3" s="17">
        <v>3213</v>
      </c>
      <c r="G3" s="17" t="s">
        <v>24</v>
      </c>
    </row>
    <row r="4" spans="1:7" ht="15">
      <c r="A4" s="18" t="s">
        <v>17</v>
      </c>
      <c r="B4" s="18">
        <v>1</v>
      </c>
      <c r="C4" s="19" t="s">
        <v>18</v>
      </c>
      <c r="D4" s="25"/>
      <c r="E4" s="20" t="s">
        <v>17</v>
      </c>
      <c r="F4" s="21">
        <v>300</v>
      </c>
      <c r="G4" s="21" t="s">
        <v>18</v>
      </c>
    </row>
    <row r="5" spans="1:7" ht="15">
      <c r="A5" s="18" t="s">
        <v>38</v>
      </c>
      <c r="B5" s="18">
        <v>1</v>
      </c>
      <c r="C5" s="19" t="s">
        <v>18</v>
      </c>
      <c r="D5" s="25"/>
      <c r="E5" s="20" t="s">
        <v>38</v>
      </c>
      <c r="F5" s="21">
        <v>100</v>
      </c>
      <c r="G5" s="21" t="s">
        <v>19</v>
      </c>
    </row>
    <row r="6" spans="1:7" ht="15">
      <c r="A6" s="18" t="s">
        <v>35</v>
      </c>
      <c r="B6" s="22">
        <v>0</v>
      </c>
      <c r="C6" s="19" t="s">
        <v>8</v>
      </c>
      <c r="D6" s="25"/>
      <c r="E6" s="20" t="s">
        <v>35</v>
      </c>
      <c r="F6" s="23">
        <v>0.8</v>
      </c>
      <c r="G6" s="21" t="s">
        <v>8</v>
      </c>
    </row>
    <row r="7" spans="1:7" ht="15">
      <c r="A7" s="18" t="s">
        <v>20</v>
      </c>
      <c r="B7" s="32">
        <f>B3*B4*B6/B5</f>
        <v>0</v>
      </c>
      <c r="C7" s="19" t="s">
        <v>23</v>
      </c>
      <c r="D7" s="25"/>
      <c r="E7" s="20" t="s">
        <v>20</v>
      </c>
      <c r="F7" s="34">
        <f>F3*F4*F6/F5</f>
        <v>7711.2</v>
      </c>
      <c r="G7" s="21" t="s">
        <v>23</v>
      </c>
    </row>
    <row r="8" spans="1:7" ht="15.75" thickBot="1">
      <c r="A8" s="26"/>
      <c r="B8" s="27"/>
      <c r="C8" s="27"/>
      <c r="D8" s="25"/>
      <c r="E8" s="27"/>
      <c r="F8" s="27"/>
      <c r="G8" s="28"/>
    </row>
    <row r="9" spans="1:7" ht="15.75" thickBot="1">
      <c r="A9" s="121" t="s">
        <v>21</v>
      </c>
      <c r="B9" s="122"/>
      <c r="C9" s="123"/>
      <c r="D9" s="24"/>
      <c r="E9" s="121" t="s">
        <v>21</v>
      </c>
      <c r="F9" s="122"/>
      <c r="G9" s="123"/>
    </row>
    <row r="10" spans="1:7" ht="15">
      <c r="A10" s="11" t="s">
        <v>16</v>
      </c>
      <c r="B10" s="11">
        <v>187</v>
      </c>
      <c r="C10" s="12" t="s">
        <v>24</v>
      </c>
      <c r="D10" s="25"/>
      <c r="E10" s="13" t="s">
        <v>16</v>
      </c>
      <c r="F10" s="11">
        <v>187</v>
      </c>
      <c r="G10" s="11" t="s">
        <v>24</v>
      </c>
    </row>
    <row r="11" spans="1:7" ht="15">
      <c r="A11" s="5" t="s">
        <v>17</v>
      </c>
      <c r="B11" s="5">
        <v>750</v>
      </c>
      <c r="C11" s="9" t="s">
        <v>18</v>
      </c>
      <c r="D11" s="25"/>
      <c r="E11" s="4" t="s">
        <v>17</v>
      </c>
      <c r="F11" s="5">
        <v>300</v>
      </c>
      <c r="G11" s="5" t="s">
        <v>18</v>
      </c>
    </row>
    <row r="12" spans="1:7" ht="15">
      <c r="A12" s="5" t="s">
        <v>38</v>
      </c>
      <c r="B12" s="5">
        <v>750</v>
      </c>
      <c r="C12" s="9" t="s">
        <v>19</v>
      </c>
      <c r="D12" s="25"/>
      <c r="E12" s="4" t="s">
        <v>38</v>
      </c>
      <c r="F12" s="5">
        <v>100</v>
      </c>
      <c r="G12" s="5" t="s">
        <v>19</v>
      </c>
    </row>
    <row r="13" spans="1:7" ht="15">
      <c r="A13" s="8" t="s">
        <v>36</v>
      </c>
      <c r="B13" s="7">
        <f>100%-B6</f>
        <v>1</v>
      </c>
      <c r="C13" s="10" t="s">
        <v>8</v>
      </c>
      <c r="D13" s="25"/>
      <c r="E13" s="6" t="s">
        <v>36</v>
      </c>
      <c r="F13" s="7">
        <f>100%-F6</f>
        <v>0.19999999999999996</v>
      </c>
      <c r="G13" s="8" t="s">
        <v>8</v>
      </c>
    </row>
    <row r="14" spans="1:7" ht="15">
      <c r="A14" s="5" t="s">
        <v>22</v>
      </c>
      <c r="B14" s="30">
        <f>B10*B11*B13/B12</f>
        <v>187</v>
      </c>
      <c r="C14" s="9" t="s">
        <v>23</v>
      </c>
      <c r="D14" s="25"/>
      <c r="E14" s="4" t="s">
        <v>22</v>
      </c>
      <c r="F14" s="2">
        <f>F10*F11*F13/F12</f>
        <v>112.19999999999999</v>
      </c>
      <c r="G14" s="5" t="s">
        <v>23</v>
      </c>
    </row>
    <row r="16" spans="1:3" ht="15">
      <c r="A16" s="1"/>
      <c r="B16" s="31" t="s">
        <v>33</v>
      </c>
      <c r="C16" s="31" t="s">
        <v>34</v>
      </c>
    </row>
    <row r="17" spans="1:3" ht="15">
      <c r="A17" s="29" t="s">
        <v>32</v>
      </c>
      <c r="B17" s="3">
        <f>B7</f>
        <v>0</v>
      </c>
      <c r="C17" s="33">
        <f>F7</f>
        <v>7711.2</v>
      </c>
    </row>
    <row r="18" spans="1:3" ht="15">
      <c r="A18" s="5" t="s">
        <v>21</v>
      </c>
      <c r="B18" s="30">
        <f>B14</f>
        <v>187</v>
      </c>
      <c r="C18" s="2">
        <f>F14</f>
        <v>112.19999999999999</v>
      </c>
    </row>
    <row r="19" spans="1:3" ht="39.75" customHeight="1">
      <c r="A19" s="98" t="s">
        <v>39</v>
      </c>
      <c r="B19" s="99"/>
      <c r="C19" s="100"/>
    </row>
  </sheetData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Dana M. Martin</cp:lastModifiedBy>
  <cp:lastPrinted>2008-12-12T00:30:19Z</cp:lastPrinted>
  <dcterms:created xsi:type="dcterms:W3CDTF">2008-12-03T19:16:14Z</dcterms:created>
  <dcterms:modified xsi:type="dcterms:W3CDTF">2008-12-12T03:43:21Z</dcterms:modified>
  <cp:category/>
  <cp:version/>
  <cp:contentType/>
  <cp:contentStatus/>
</cp:coreProperties>
</file>